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oreira\Desktop\LIQUIDACIÓN 2024\"/>
    </mc:Choice>
  </mc:AlternateContent>
  <xr:revisionPtr revIDLastSave="0" documentId="13_ncr:1_{F1F4CFFC-8BEF-4989-BADE-B8358B19E7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DULA DE GASTOS 2024" sheetId="1" r:id="rId1"/>
    <sheet name="Liq. Gastos (Nivel 2)" sheetId="5" r:id="rId2"/>
  </sheets>
  <definedNames>
    <definedName name="_xlnm._FilterDatabase" localSheetId="0" hidden="1">'CEDULA DE GASTOS 2024'!$A$1:$AA$249</definedName>
    <definedName name="DATA">#REF!</definedName>
    <definedName name="DATA1">#REF!</definedName>
    <definedName name="DATA111">#REF!</definedName>
    <definedName name="DATA2">#REF!</definedName>
    <definedName name="DATA3">#REF!</definedName>
    <definedName name="Fuente_de_Financiamiento__FONDO" comment="FONDO ORDINARIO">#REF!</definedName>
  </definedNames>
  <calcPr calcId="191029"/>
</workbook>
</file>

<file path=xl/calcChain.xml><?xml version="1.0" encoding="utf-8"?>
<calcChain xmlns="http://schemas.openxmlformats.org/spreadsheetml/2006/main">
  <c r="W18" i="5" l="1"/>
  <c r="W14" i="5"/>
  <c r="W12" i="5"/>
  <c r="W8" i="5"/>
  <c r="W2" i="5"/>
  <c r="W17" i="5"/>
  <c r="W16" i="5"/>
  <c r="W15" i="5"/>
  <c r="W13" i="5"/>
  <c r="W11" i="5"/>
  <c r="W10" i="5"/>
  <c r="W9" i="5"/>
  <c r="W7" i="5"/>
  <c r="W6" i="5"/>
  <c r="W5" i="5"/>
  <c r="W4" i="5"/>
  <c r="W3" i="5"/>
  <c r="O18" i="5"/>
  <c r="P18" i="5"/>
  <c r="O14" i="5"/>
  <c r="P14" i="5"/>
  <c r="O12" i="5"/>
  <c r="P12" i="5"/>
  <c r="O8" i="5"/>
  <c r="P8" i="5"/>
  <c r="P2" i="5"/>
  <c r="P17" i="5"/>
  <c r="P16" i="5"/>
  <c r="P15" i="5"/>
  <c r="P13" i="5"/>
  <c r="P11" i="5"/>
  <c r="P10" i="5"/>
  <c r="P9" i="5"/>
  <c r="P7" i="5"/>
  <c r="P6" i="5"/>
  <c r="P5" i="5"/>
  <c r="P4" i="5"/>
  <c r="P3" i="5"/>
  <c r="O2" i="5"/>
  <c r="O17" i="5"/>
  <c r="O16" i="5"/>
  <c r="O15" i="5"/>
  <c r="O13" i="5"/>
  <c r="O11" i="5"/>
  <c r="O10" i="5"/>
  <c r="O9" i="5"/>
  <c r="O7" i="5"/>
  <c r="O6" i="5"/>
  <c r="O5" i="5"/>
  <c r="O4" i="5"/>
  <c r="O3" i="5"/>
  <c r="I246" i="1" l="1"/>
  <c r="I247" i="1"/>
  <c r="I248" i="1"/>
  <c r="I245" i="1"/>
  <c r="AE269" i="1"/>
  <c r="O157" i="1" l="1"/>
  <c r="V17" i="5" l="1"/>
  <c r="V16" i="5"/>
  <c r="V15" i="5"/>
  <c r="V13" i="5"/>
  <c r="V12" i="5" s="1"/>
  <c r="V11" i="5"/>
  <c r="V10" i="5"/>
  <c r="V9" i="5"/>
  <c r="V7" i="5"/>
  <c r="V6" i="5"/>
  <c r="V5" i="5"/>
  <c r="V4" i="5"/>
  <c r="V3" i="5"/>
  <c r="S154" i="1"/>
  <c r="D14" i="5"/>
  <c r="E14" i="5"/>
  <c r="F14" i="5"/>
  <c r="G14" i="5"/>
  <c r="H14" i="5"/>
  <c r="K14" i="5"/>
  <c r="L14" i="5"/>
  <c r="M14" i="5"/>
  <c r="N14" i="5"/>
  <c r="Q14" i="5"/>
  <c r="R14" i="5"/>
  <c r="S14" i="5"/>
  <c r="T14" i="5"/>
  <c r="U14" i="5"/>
  <c r="D12" i="5"/>
  <c r="E12" i="5"/>
  <c r="F12" i="5"/>
  <c r="G12" i="5"/>
  <c r="H12" i="5"/>
  <c r="K12" i="5"/>
  <c r="L12" i="5"/>
  <c r="M12" i="5"/>
  <c r="N12" i="5"/>
  <c r="Q12" i="5"/>
  <c r="R12" i="5"/>
  <c r="S12" i="5"/>
  <c r="T12" i="5"/>
  <c r="U12" i="5"/>
  <c r="D8" i="5"/>
  <c r="E8" i="5"/>
  <c r="F8" i="5"/>
  <c r="G8" i="5"/>
  <c r="H8" i="5"/>
  <c r="K8" i="5"/>
  <c r="L8" i="5"/>
  <c r="M8" i="5"/>
  <c r="N8" i="5"/>
  <c r="Q8" i="5"/>
  <c r="R8" i="5"/>
  <c r="S8" i="5"/>
  <c r="T8" i="5"/>
  <c r="U8" i="5"/>
  <c r="D2" i="5"/>
  <c r="E2" i="5"/>
  <c r="F2" i="5"/>
  <c r="G2" i="5"/>
  <c r="H2" i="5"/>
  <c r="K2" i="5"/>
  <c r="L2" i="5"/>
  <c r="M2" i="5"/>
  <c r="N2" i="5"/>
  <c r="Q2" i="5"/>
  <c r="R2" i="5"/>
  <c r="S2" i="5"/>
  <c r="T2" i="5"/>
  <c r="U2" i="5"/>
  <c r="C14" i="5"/>
  <c r="C12" i="5"/>
  <c r="C8" i="5"/>
  <c r="C2" i="5"/>
  <c r="I3" i="5"/>
  <c r="I4" i="5"/>
  <c r="J4" i="5" s="1"/>
  <c r="I5" i="5"/>
  <c r="J5" i="5" s="1"/>
  <c r="I6" i="5"/>
  <c r="J6" i="5" s="1"/>
  <c r="I7" i="5"/>
  <c r="J7" i="5" s="1"/>
  <c r="I9" i="5"/>
  <c r="J9" i="5" s="1"/>
  <c r="I10" i="5"/>
  <c r="I11" i="5"/>
  <c r="J11" i="5" s="1"/>
  <c r="I13" i="5"/>
  <c r="J13" i="5" s="1"/>
  <c r="J12" i="5" s="1"/>
  <c r="I15" i="5"/>
  <c r="I16" i="5"/>
  <c r="J16" i="5" s="1"/>
  <c r="I17" i="5"/>
  <c r="J17" i="5" s="1"/>
  <c r="U18" i="5" l="1"/>
  <c r="M18" i="5"/>
  <c r="K18" i="5"/>
  <c r="E18" i="5"/>
  <c r="C18" i="5"/>
  <c r="I14" i="5"/>
  <c r="F18" i="5"/>
  <c r="D18" i="5"/>
  <c r="T18" i="5"/>
  <c r="Q18" i="5"/>
  <c r="S18" i="5"/>
  <c r="I12" i="5"/>
  <c r="N18" i="5"/>
  <c r="J15" i="5"/>
  <c r="J14" i="5" s="1"/>
  <c r="L18" i="5"/>
  <c r="I8" i="5"/>
  <c r="I2" i="5"/>
  <c r="H18" i="5"/>
  <c r="V14" i="5"/>
  <c r="V2" i="5"/>
  <c r="V8" i="5"/>
  <c r="R18" i="5"/>
  <c r="J3" i="5"/>
  <c r="J2" i="5" s="1"/>
  <c r="G18" i="5"/>
  <c r="J10" i="5"/>
  <c r="J8" i="5" s="1"/>
  <c r="I18" i="5" l="1"/>
  <c r="V18" i="5"/>
  <c r="J18" i="5"/>
  <c r="I61" i="1" l="1"/>
  <c r="O248" i="1" l="1"/>
  <c r="I132" i="1" l="1"/>
  <c r="J132" i="1" s="1"/>
  <c r="Z132" i="1" s="1"/>
  <c r="I130" i="1"/>
  <c r="J130" i="1" s="1"/>
  <c r="Z130" i="1" s="1"/>
  <c r="I128" i="1"/>
  <c r="J128" i="1" s="1"/>
  <c r="Z128" i="1" s="1"/>
  <c r="I127" i="1"/>
  <c r="J127" i="1" s="1"/>
  <c r="Z127" i="1" s="1"/>
  <c r="I125" i="1"/>
  <c r="J125" i="1" s="1"/>
  <c r="Z125" i="1" s="1"/>
  <c r="I124" i="1"/>
  <c r="J124" i="1" s="1"/>
  <c r="Z124" i="1" s="1"/>
  <c r="I123" i="1"/>
  <c r="J123" i="1" s="1"/>
  <c r="Z123" i="1" s="1"/>
  <c r="I122" i="1"/>
  <c r="J122" i="1" s="1"/>
  <c r="Z122" i="1" s="1"/>
  <c r="X248" i="1"/>
  <c r="X247" i="1"/>
  <c r="X246" i="1"/>
  <c r="X245" i="1"/>
  <c r="X242" i="1"/>
  <c r="X240" i="1"/>
  <c r="X238" i="1"/>
  <c r="X237" i="1"/>
  <c r="X236" i="1"/>
  <c r="X233" i="1"/>
  <c r="X232" i="1"/>
  <c r="X231" i="1"/>
  <c r="X230" i="1"/>
  <c r="X229" i="1"/>
  <c r="X228" i="1"/>
  <c r="X227" i="1"/>
  <c r="X226" i="1"/>
  <c r="X225" i="1"/>
  <c r="X223" i="1"/>
  <c r="X221" i="1"/>
  <c r="X220" i="1"/>
  <c r="X219" i="1"/>
  <c r="X218" i="1"/>
  <c r="X216" i="1"/>
  <c r="X215" i="1"/>
  <c r="X214" i="1"/>
  <c r="X213" i="1"/>
  <c r="X212" i="1"/>
  <c r="X211" i="1"/>
  <c r="X209" i="1"/>
  <c r="X208" i="1"/>
  <c r="X207" i="1"/>
  <c r="X206" i="1"/>
  <c r="X205" i="1"/>
  <c r="X204" i="1"/>
  <c r="X202" i="1"/>
  <c r="X201" i="1"/>
  <c r="X199" i="1"/>
  <c r="X198" i="1"/>
  <c r="X195" i="1"/>
  <c r="X194" i="1"/>
  <c r="X192" i="1"/>
  <c r="X190" i="1"/>
  <c r="X189" i="1"/>
  <c r="X188" i="1"/>
  <c r="X187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1" i="1"/>
  <c r="X169" i="1"/>
  <c r="X168" i="1"/>
  <c r="X167" i="1"/>
  <c r="X166" i="1"/>
  <c r="X165" i="1"/>
  <c r="X163" i="1"/>
  <c r="X162" i="1"/>
  <c r="X161" i="1"/>
  <c r="X160" i="1"/>
  <c r="X157" i="1"/>
  <c r="X155" i="1"/>
  <c r="X154" i="1"/>
  <c r="X152" i="1"/>
  <c r="X150" i="1"/>
  <c r="X149" i="1"/>
  <c r="X146" i="1"/>
  <c r="X145" i="1"/>
  <c r="X143" i="1"/>
  <c r="X141" i="1"/>
  <c r="X140" i="1"/>
  <c r="X139" i="1"/>
  <c r="X137" i="1"/>
  <c r="X135" i="1"/>
  <c r="X132" i="1"/>
  <c r="X130" i="1"/>
  <c r="X128" i="1"/>
  <c r="X127" i="1"/>
  <c r="X125" i="1"/>
  <c r="X124" i="1"/>
  <c r="X123" i="1"/>
  <c r="X122" i="1"/>
  <c r="X120" i="1"/>
  <c r="X117" i="1"/>
  <c r="X115" i="1"/>
  <c r="X114" i="1"/>
  <c r="X112" i="1"/>
  <c r="X110" i="1"/>
  <c r="X109" i="1"/>
  <c r="X107" i="1"/>
  <c r="X106" i="1"/>
  <c r="X104" i="1"/>
  <c r="X102" i="1"/>
  <c r="X101" i="1"/>
  <c r="X99" i="1"/>
  <c r="X97" i="1"/>
  <c r="X96" i="1"/>
  <c r="X95" i="1"/>
  <c r="X94" i="1"/>
  <c r="X92" i="1"/>
  <c r="X91" i="1"/>
  <c r="X90" i="1"/>
  <c r="X89" i="1"/>
  <c r="X88" i="1"/>
  <c r="X87" i="1"/>
  <c r="X85" i="1"/>
  <c r="X84" i="1"/>
  <c r="X82" i="1"/>
  <c r="X81" i="1"/>
  <c r="X79" i="1"/>
  <c r="X78" i="1"/>
  <c r="X77" i="1"/>
  <c r="X76" i="1"/>
  <c r="X74" i="1"/>
  <c r="X73" i="1"/>
  <c r="X71" i="1"/>
  <c r="X68" i="1"/>
  <c r="X67" i="1"/>
  <c r="X66" i="1"/>
  <c r="X64" i="1"/>
  <c r="X63" i="1"/>
  <c r="X61" i="1"/>
  <c r="X60" i="1"/>
  <c r="X59" i="1"/>
  <c r="X58" i="1"/>
  <c r="X56" i="1"/>
  <c r="X55" i="1"/>
  <c r="X53" i="1"/>
  <c r="X51" i="1"/>
  <c r="X50" i="1"/>
  <c r="X49" i="1"/>
  <c r="X48" i="1"/>
  <c r="X46" i="1"/>
  <c r="X45" i="1"/>
  <c r="X44" i="1"/>
  <c r="X43" i="1"/>
  <c r="X42" i="1"/>
  <c r="X41" i="1"/>
  <c r="X40" i="1"/>
  <c r="X38" i="1"/>
  <c r="X37" i="1"/>
  <c r="X36" i="1"/>
  <c r="X34" i="1"/>
  <c r="X33" i="1"/>
  <c r="X32" i="1"/>
  <c r="X31" i="1"/>
  <c r="X30" i="1"/>
  <c r="X28" i="1"/>
  <c r="X27" i="1"/>
  <c r="X26" i="1"/>
  <c r="X25" i="1"/>
  <c r="X24" i="1"/>
  <c r="X23" i="1"/>
  <c r="X21" i="1"/>
  <c r="X20" i="1"/>
  <c r="X19" i="1"/>
  <c r="X18" i="1"/>
  <c r="X16" i="1"/>
  <c r="X15" i="1"/>
  <c r="X14" i="1"/>
  <c r="X13" i="1"/>
  <c r="X12" i="1"/>
  <c r="X11" i="1"/>
  <c r="X10" i="1"/>
  <c r="X9" i="1"/>
  <c r="X7" i="1"/>
  <c r="X6" i="1"/>
  <c r="X5" i="1"/>
  <c r="S248" i="1"/>
  <c r="S247" i="1"/>
  <c r="S246" i="1"/>
  <c r="S245" i="1"/>
  <c r="S242" i="1"/>
  <c r="S240" i="1"/>
  <c r="S238" i="1"/>
  <c r="S237" i="1"/>
  <c r="S236" i="1"/>
  <c r="S233" i="1"/>
  <c r="S232" i="1"/>
  <c r="S231" i="1"/>
  <c r="S230" i="1"/>
  <c r="S229" i="1"/>
  <c r="S228" i="1"/>
  <c r="S227" i="1"/>
  <c r="S226" i="1"/>
  <c r="S225" i="1"/>
  <c r="S223" i="1"/>
  <c r="S221" i="1"/>
  <c r="S220" i="1"/>
  <c r="S219" i="1"/>
  <c r="S218" i="1"/>
  <c r="S216" i="1"/>
  <c r="S215" i="1"/>
  <c r="S214" i="1"/>
  <c r="S213" i="1"/>
  <c r="S212" i="1"/>
  <c r="S211" i="1"/>
  <c r="S209" i="1"/>
  <c r="S208" i="1"/>
  <c r="S207" i="1"/>
  <c r="S206" i="1"/>
  <c r="S205" i="1"/>
  <c r="S204" i="1"/>
  <c r="S202" i="1"/>
  <c r="S201" i="1"/>
  <c r="S199" i="1"/>
  <c r="S198" i="1"/>
  <c r="S195" i="1"/>
  <c r="S194" i="1"/>
  <c r="S192" i="1"/>
  <c r="S190" i="1"/>
  <c r="S189" i="1"/>
  <c r="S188" i="1"/>
  <c r="S187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1" i="1"/>
  <c r="S169" i="1"/>
  <c r="S168" i="1"/>
  <c r="S167" i="1"/>
  <c r="S166" i="1"/>
  <c r="S165" i="1"/>
  <c r="S163" i="1"/>
  <c r="S162" i="1"/>
  <c r="S161" i="1"/>
  <c r="S160" i="1"/>
  <c r="S157" i="1"/>
  <c r="S155" i="1"/>
  <c r="S152" i="1"/>
  <c r="S150" i="1"/>
  <c r="S149" i="1"/>
  <c r="S146" i="1"/>
  <c r="S145" i="1"/>
  <c r="S143" i="1"/>
  <c r="S141" i="1"/>
  <c r="S140" i="1"/>
  <c r="S139" i="1"/>
  <c r="S137" i="1"/>
  <c r="S135" i="1"/>
  <c r="S132" i="1"/>
  <c r="S130" i="1"/>
  <c r="S128" i="1"/>
  <c r="S127" i="1"/>
  <c r="S125" i="1"/>
  <c r="S124" i="1"/>
  <c r="S123" i="1"/>
  <c r="S122" i="1"/>
  <c r="S120" i="1"/>
  <c r="S117" i="1"/>
  <c r="S115" i="1"/>
  <c r="S114" i="1"/>
  <c r="S112" i="1"/>
  <c r="S110" i="1"/>
  <c r="S109" i="1"/>
  <c r="S107" i="1"/>
  <c r="S106" i="1"/>
  <c r="S104" i="1"/>
  <c r="S102" i="1"/>
  <c r="S101" i="1"/>
  <c r="S99" i="1"/>
  <c r="S97" i="1"/>
  <c r="S96" i="1"/>
  <c r="S95" i="1"/>
  <c r="S94" i="1"/>
  <c r="S92" i="1"/>
  <c r="S91" i="1"/>
  <c r="S90" i="1"/>
  <c r="S89" i="1"/>
  <c r="S88" i="1"/>
  <c r="S87" i="1"/>
  <c r="S85" i="1"/>
  <c r="S84" i="1"/>
  <c r="S82" i="1"/>
  <c r="S81" i="1"/>
  <c r="S79" i="1"/>
  <c r="S78" i="1"/>
  <c r="S77" i="1"/>
  <c r="S76" i="1"/>
  <c r="S74" i="1"/>
  <c r="S73" i="1"/>
  <c r="S71" i="1"/>
  <c r="S68" i="1"/>
  <c r="S67" i="1"/>
  <c r="S66" i="1"/>
  <c r="S64" i="1"/>
  <c r="S63" i="1"/>
  <c r="S61" i="1"/>
  <c r="S60" i="1"/>
  <c r="S59" i="1"/>
  <c r="S58" i="1"/>
  <c r="S56" i="1"/>
  <c r="S55" i="1"/>
  <c r="S53" i="1"/>
  <c r="S51" i="1"/>
  <c r="S50" i="1"/>
  <c r="S49" i="1"/>
  <c r="S48" i="1"/>
  <c r="S46" i="1"/>
  <c r="S45" i="1"/>
  <c r="S44" i="1"/>
  <c r="S43" i="1"/>
  <c r="S42" i="1"/>
  <c r="S41" i="1"/>
  <c r="S40" i="1"/>
  <c r="S38" i="1"/>
  <c r="S37" i="1"/>
  <c r="S36" i="1"/>
  <c r="S34" i="1"/>
  <c r="S33" i="1"/>
  <c r="S32" i="1"/>
  <c r="S31" i="1"/>
  <c r="S30" i="1"/>
  <c r="S28" i="1"/>
  <c r="S27" i="1"/>
  <c r="S26" i="1"/>
  <c r="S25" i="1"/>
  <c r="S24" i="1"/>
  <c r="S23" i="1"/>
  <c r="S21" i="1"/>
  <c r="S20" i="1"/>
  <c r="S19" i="1"/>
  <c r="S18" i="1"/>
  <c r="S16" i="1"/>
  <c r="S15" i="1"/>
  <c r="S14" i="1"/>
  <c r="S13" i="1"/>
  <c r="S12" i="1"/>
  <c r="S11" i="1"/>
  <c r="S10" i="1"/>
  <c r="S9" i="1"/>
  <c r="S7" i="1"/>
  <c r="S6" i="1"/>
  <c r="S5" i="1"/>
  <c r="O5" i="1"/>
  <c r="O4" i="1"/>
  <c r="O247" i="1"/>
  <c r="O246" i="1"/>
  <c r="O245" i="1"/>
  <c r="O242" i="1"/>
  <c r="O240" i="1"/>
  <c r="O238" i="1"/>
  <c r="O237" i="1"/>
  <c r="O236" i="1"/>
  <c r="O233" i="1"/>
  <c r="O232" i="1"/>
  <c r="O231" i="1"/>
  <c r="O230" i="1"/>
  <c r="O229" i="1"/>
  <c r="O228" i="1"/>
  <c r="O227" i="1"/>
  <c r="O226" i="1"/>
  <c r="O225" i="1"/>
  <c r="O223" i="1"/>
  <c r="O221" i="1"/>
  <c r="O220" i="1"/>
  <c r="O219" i="1"/>
  <c r="O218" i="1"/>
  <c r="O216" i="1"/>
  <c r="O215" i="1"/>
  <c r="O214" i="1"/>
  <c r="O213" i="1"/>
  <c r="O212" i="1"/>
  <c r="O211" i="1"/>
  <c r="O209" i="1"/>
  <c r="O208" i="1"/>
  <c r="O207" i="1"/>
  <c r="O206" i="1"/>
  <c r="O205" i="1"/>
  <c r="O204" i="1"/>
  <c r="O202" i="1"/>
  <c r="O201" i="1"/>
  <c r="O199" i="1"/>
  <c r="O198" i="1"/>
  <c r="O195" i="1"/>
  <c r="O194" i="1"/>
  <c r="O192" i="1"/>
  <c r="O190" i="1"/>
  <c r="O189" i="1"/>
  <c r="O188" i="1"/>
  <c r="O187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1" i="1"/>
  <c r="O169" i="1"/>
  <c r="O168" i="1"/>
  <c r="O167" i="1"/>
  <c r="O166" i="1"/>
  <c r="O165" i="1"/>
  <c r="O163" i="1"/>
  <c r="O162" i="1"/>
  <c r="O161" i="1"/>
  <c r="O160" i="1"/>
  <c r="O155" i="1"/>
  <c r="O154" i="1"/>
  <c r="O152" i="1"/>
  <c r="O150" i="1"/>
  <c r="O149" i="1"/>
  <c r="O146" i="1"/>
  <c r="O145" i="1"/>
  <c r="O143" i="1"/>
  <c r="O141" i="1"/>
  <c r="O140" i="1"/>
  <c r="O139" i="1"/>
  <c r="O137" i="1"/>
  <c r="O135" i="1"/>
  <c r="O132" i="1"/>
  <c r="O130" i="1"/>
  <c r="O128" i="1"/>
  <c r="O127" i="1"/>
  <c r="O125" i="1"/>
  <c r="O124" i="1"/>
  <c r="O123" i="1"/>
  <c r="O122" i="1"/>
  <c r="O120" i="1"/>
  <c r="O117" i="1"/>
  <c r="O115" i="1"/>
  <c r="O114" i="1"/>
  <c r="O112" i="1"/>
  <c r="O110" i="1"/>
  <c r="O109" i="1"/>
  <c r="O107" i="1"/>
  <c r="O106" i="1"/>
  <c r="O104" i="1"/>
  <c r="O102" i="1"/>
  <c r="O101" i="1"/>
  <c r="O99" i="1"/>
  <c r="O97" i="1"/>
  <c r="O96" i="1"/>
  <c r="O95" i="1"/>
  <c r="O94" i="1"/>
  <c r="O92" i="1"/>
  <c r="O91" i="1"/>
  <c r="O90" i="1"/>
  <c r="O89" i="1"/>
  <c r="O88" i="1"/>
  <c r="O87" i="1"/>
  <c r="O85" i="1"/>
  <c r="O84" i="1"/>
  <c r="O82" i="1"/>
  <c r="O81" i="1"/>
  <c r="O79" i="1"/>
  <c r="O78" i="1"/>
  <c r="O77" i="1"/>
  <c r="O76" i="1"/>
  <c r="O74" i="1"/>
  <c r="O73" i="1"/>
  <c r="O71" i="1"/>
  <c r="O68" i="1"/>
  <c r="O67" i="1"/>
  <c r="O66" i="1"/>
  <c r="O64" i="1"/>
  <c r="O63" i="1"/>
  <c r="O61" i="1"/>
  <c r="O60" i="1"/>
  <c r="O59" i="1"/>
  <c r="O58" i="1"/>
  <c r="O56" i="1"/>
  <c r="O55" i="1"/>
  <c r="O53" i="1"/>
  <c r="O51" i="1"/>
  <c r="O50" i="1"/>
  <c r="O49" i="1"/>
  <c r="O48" i="1"/>
  <c r="O46" i="1"/>
  <c r="O45" i="1"/>
  <c r="O44" i="1"/>
  <c r="O43" i="1"/>
  <c r="O42" i="1"/>
  <c r="O41" i="1"/>
  <c r="O40" i="1"/>
  <c r="O38" i="1"/>
  <c r="O37" i="1"/>
  <c r="O36" i="1"/>
  <c r="O34" i="1"/>
  <c r="O33" i="1"/>
  <c r="O32" i="1"/>
  <c r="O31" i="1"/>
  <c r="O30" i="1"/>
  <c r="O28" i="1"/>
  <c r="O27" i="1"/>
  <c r="O26" i="1"/>
  <c r="O25" i="1"/>
  <c r="O24" i="1"/>
  <c r="O23" i="1"/>
  <c r="O21" i="1"/>
  <c r="O20" i="1"/>
  <c r="O19" i="1"/>
  <c r="O18" i="1"/>
  <c r="O16" i="1"/>
  <c r="O15" i="1"/>
  <c r="O14" i="1"/>
  <c r="O13" i="1"/>
  <c r="O12" i="1"/>
  <c r="O11" i="1"/>
  <c r="O10" i="1"/>
  <c r="O9" i="1"/>
  <c r="O7" i="1"/>
  <c r="O6" i="1"/>
  <c r="J4" i="1"/>
  <c r="P4" i="1" l="1"/>
  <c r="Z4" i="1"/>
  <c r="P122" i="1"/>
  <c r="J248" i="1" l="1"/>
  <c r="J247" i="1"/>
  <c r="J246" i="1"/>
  <c r="J245" i="1"/>
  <c r="I242" i="1"/>
  <c r="J242" i="1" s="1"/>
  <c r="I240" i="1"/>
  <c r="J240" i="1" s="1"/>
  <c r="Z240" i="1" s="1"/>
  <c r="I238" i="1"/>
  <c r="J238" i="1" s="1"/>
  <c r="I237" i="1"/>
  <c r="J237" i="1" s="1"/>
  <c r="I236" i="1"/>
  <c r="J236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3" i="1"/>
  <c r="J223" i="1" s="1"/>
  <c r="I221" i="1"/>
  <c r="J221" i="1" s="1"/>
  <c r="I220" i="1"/>
  <c r="J220" i="1" s="1"/>
  <c r="I219" i="1"/>
  <c r="J219" i="1" s="1"/>
  <c r="I218" i="1"/>
  <c r="J218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2" i="1"/>
  <c r="J202" i="1" s="1"/>
  <c r="I201" i="1"/>
  <c r="J201" i="1" s="1"/>
  <c r="I199" i="1"/>
  <c r="J199" i="1" s="1"/>
  <c r="I198" i="1"/>
  <c r="J198" i="1" s="1"/>
  <c r="I195" i="1"/>
  <c r="J195" i="1" s="1"/>
  <c r="I194" i="1"/>
  <c r="J194" i="1" s="1"/>
  <c r="I192" i="1"/>
  <c r="J192" i="1" s="1"/>
  <c r="I190" i="1"/>
  <c r="J190" i="1" s="1"/>
  <c r="I189" i="1"/>
  <c r="J189" i="1" s="1"/>
  <c r="I188" i="1"/>
  <c r="J188" i="1" s="1"/>
  <c r="I187" i="1"/>
  <c r="J187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1" i="1"/>
  <c r="J171" i="1" s="1"/>
  <c r="I169" i="1"/>
  <c r="J169" i="1" s="1"/>
  <c r="I168" i="1"/>
  <c r="J168" i="1" s="1"/>
  <c r="I167" i="1"/>
  <c r="J167" i="1" s="1"/>
  <c r="I166" i="1"/>
  <c r="J166" i="1" s="1"/>
  <c r="I165" i="1"/>
  <c r="J165" i="1" s="1"/>
  <c r="I163" i="1"/>
  <c r="J163" i="1" s="1"/>
  <c r="I162" i="1"/>
  <c r="J162" i="1" s="1"/>
  <c r="I161" i="1"/>
  <c r="J161" i="1" s="1"/>
  <c r="I160" i="1"/>
  <c r="J160" i="1" s="1"/>
  <c r="I157" i="1"/>
  <c r="J157" i="1" s="1"/>
  <c r="I155" i="1"/>
  <c r="J155" i="1" s="1"/>
  <c r="I154" i="1"/>
  <c r="J154" i="1" s="1"/>
  <c r="I152" i="1"/>
  <c r="J152" i="1" s="1"/>
  <c r="I150" i="1"/>
  <c r="J150" i="1" s="1"/>
  <c r="I149" i="1"/>
  <c r="J149" i="1" s="1"/>
  <c r="I146" i="1"/>
  <c r="J146" i="1" s="1"/>
  <c r="I145" i="1"/>
  <c r="J145" i="1" s="1"/>
  <c r="I143" i="1"/>
  <c r="J143" i="1" s="1"/>
  <c r="I141" i="1"/>
  <c r="J141" i="1" s="1"/>
  <c r="I140" i="1"/>
  <c r="J140" i="1" s="1"/>
  <c r="I139" i="1"/>
  <c r="J139" i="1" s="1"/>
  <c r="I137" i="1"/>
  <c r="J137" i="1" s="1"/>
  <c r="I135" i="1"/>
  <c r="J135" i="1" s="1"/>
  <c r="P132" i="1"/>
  <c r="P130" i="1"/>
  <c r="P141" i="1" l="1"/>
  <c r="Z141" i="1"/>
  <c r="P207" i="1"/>
  <c r="Z207" i="1"/>
  <c r="P231" i="1"/>
  <c r="Z231" i="1"/>
  <c r="P184" i="1"/>
  <c r="Z184" i="1"/>
  <c r="P209" i="1"/>
  <c r="Z209" i="1"/>
  <c r="P233" i="1"/>
  <c r="Z233" i="1"/>
  <c r="P166" i="1"/>
  <c r="Z166" i="1"/>
  <c r="P143" i="1"/>
  <c r="Z143" i="1"/>
  <c r="P189" i="1"/>
  <c r="Z189" i="1"/>
  <c r="P236" i="1"/>
  <c r="Z236" i="1"/>
  <c r="P187" i="1"/>
  <c r="Z187" i="1"/>
  <c r="P146" i="1"/>
  <c r="Z146" i="1"/>
  <c r="P214" i="1"/>
  <c r="Z214" i="1"/>
  <c r="P216" i="1"/>
  <c r="Z216" i="1"/>
  <c r="P237" i="1"/>
  <c r="Z237" i="1"/>
  <c r="P167" i="1"/>
  <c r="Z167" i="1"/>
  <c r="P168" i="1"/>
  <c r="Z168" i="1"/>
  <c r="P212" i="1"/>
  <c r="Z212" i="1"/>
  <c r="P150" i="1"/>
  <c r="Z150" i="1"/>
  <c r="P198" i="1"/>
  <c r="Z198" i="1"/>
  <c r="P238" i="1"/>
  <c r="Z238" i="1"/>
  <c r="P229" i="1"/>
  <c r="Z229" i="1"/>
  <c r="P171" i="1"/>
  <c r="Z171" i="1"/>
  <c r="P192" i="1"/>
  <c r="Z192" i="1"/>
  <c r="P219" i="1"/>
  <c r="Z219" i="1"/>
  <c r="P185" i="1"/>
  <c r="Z185" i="1"/>
  <c r="P145" i="1"/>
  <c r="Z145" i="1"/>
  <c r="P190" i="1"/>
  <c r="Z190" i="1"/>
  <c r="P174" i="1"/>
  <c r="Z174" i="1"/>
  <c r="P195" i="1"/>
  <c r="Z195" i="1"/>
  <c r="P201" i="1"/>
  <c r="Z201" i="1"/>
  <c r="P220" i="1"/>
  <c r="Z220" i="1"/>
  <c r="P242" i="1"/>
  <c r="Z242" i="1"/>
  <c r="P208" i="1"/>
  <c r="Z208" i="1"/>
  <c r="P169" i="1"/>
  <c r="Z169" i="1"/>
  <c r="P232" i="1"/>
  <c r="Z232" i="1"/>
  <c r="P175" i="1"/>
  <c r="Z175" i="1"/>
  <c r="P155" i="1"/>
  <c r="Z155" i="1"/>
  <c r="P177" i="1"/>
  <c r="Z177" i="1"/>
  <c r="P178" i="1"/>
  <c r="Z178" i="1"/>
  <c r="P161" i="1"/>
  <c r="Z161" i="1"/>
  <c r="P180" i="1"/>
  <c r="Z180" i="1"/>
  <c r="P202" i="1"/>
  <c r="Z202" i="1"/>
  <c r="P221" i="1"/>
  <c r="Z221" i="1"/>
  <c r="P245" i="1"/>
  <c r="Z245" i="1"/>
  <c r="P227" i="1"/>
  <c r="Z227" i="1"/>
  <c r="P188" i="1"/>
  <c r="Z188" i="1"/>
  <c r="P149" i="1"/>
  <c r="Z149" i="1"/>
  <c r="P152" i="1"/>
  <c r="Z152" i="1"/>
  <c r="P154" i="1"/>
  <c r="Z154" i="1"/>
  <c r="P157" i="1"/>
  <c r="Z157" i="1"/>
  <c r="P179" i="1"/>
  <c r="Z179" i="1"/>
  <c r="P135" i="1"/>
  <c r="Z135" i="1"/>
  <c r="P162" i="1"/>
  <c r="Z162" i="1"/>
  <c r="P181" i="1"/>
  <c r="Z181" i="1"/>
  <c r="P204" i="1"/>
  <c r="Z204" i="1"/>
  <c r="P223" i="1"/>
  <c r="Z223" i="1"/>
  <c r="P246" i="1"/>
  <c r="Z246" i="1"/>
  <c r="P228" i="1"/>
  <c r="Z228" i="1"/>
  <c r="P211" i="1"/>
  <c r="Z211" i="1"/>
  <c r="P213" i="1"/>
  <c r="Z213" i="1"/>
  <c r="P194" i="1"/>
  <c r="Z194" i="1"/>
  <c r="P176" i="1"/>
  <c r="Z176" i="1"/>
  <c r="P199" i="1"/>
  <c r="Z199" i="1"/>
  <c r="P137" i="1"/>
  <c r="Z137" i="1"/>
  <c r="P163" i="1"/>
  <c r="Z163" i="1"/>
  <c r="P182" i="1"/>
  <c r="Z182" i="1"/>
  <c r="P205" i="1"/>
  <c r="Z205" i="1"/>
  <c r="P225" i="1"/>
  <c r="Z225" i="1"/>
  <c r="P247" i="1"/>
  <c r="Z247" i="1"/>
  <c r="P140" i="1"/>
  <c r="Z140" i="1"/>
  <c r="P230" i="1"/>
  <c r="Z230" i="1"/>
  <c r="P173" i="1"/>
  <c r="Z173" i="1"/>
  <c r="P215" i="1"/>
  <c r="Z215" i="1"/>
  <c r="P218" i="1"/>
  <c r="Z218" i="1"/>
  <c r="P160" i="1"/>
  <c r="Z160" i="1"/>
  <c r="P139" i="1"/>
  <c r="Z139" i="1"/>
  <c r="P165" i="1"/>
  <c r="Z165" i="1"/>
  <c r="P183" i="1"/>
  <c r="Z183" i="1"/>
  <c r="P206" i="1"/>
  <c r="Z206" i="1"/>
  <c r="P226" i="1"/>
  <c r="Z226" i="1"/>
  <c r="P248" i="1"/>
  <c r="Z248" i="1"/>
  <c r="J239" i="1"/>
  <c r="P240" i="1"/>
  <c r="P127" i="1"/>
  <c r="P128" i="1"/>
  <c r="P125" i="1"/>
  <c r="P124" i="1"/>
  <c r="P123" i="1"/>
  <c r="I120" i="1"/>
  <c r="J120" i="1" s="1"/>
  <c r="I117" i="1"/>
  <c r="J117" i="1" s="1"/>
  <c r="I115" i="1"/>
  <c r="J115" i="1" s="1"/>
  <c r="I114" i="1"/>
  <c r="J114" i="1" s="1"/>
  <c r="I112" i="1"/>
  <c r="J112" i="1" s="1"/>
  <c r="Z112" i="1" s="1"/>
  <c r="I110" i="1"/>
  <c r="J110" i="1" s="1"/>
  <c r="I109" i="1"/>
  <c r="J109" i="1" s="1"/>
  <c r="I107" i="1"/>
  <c r="J107" i="1" s="1"/>
  <c r="I106" i="1"/>
  <c r="J106" i="1" s="1"/>
  <c r="I104" i="1"/>
  <c r="J104" i="1" s="1"/>
  <c r="I102" i="1"/>
  <c r="J102" i="1" s="1"/>
  <c r="I101" i="1"/>
  <c r="J101" i="1" s="1"/>
  <c r="I99" i="1"/>
  <c r="J99" i="1" s="1"/>
  <c r="I97" i="1"/>
  <c r="J97" i="1" s="1"/>
  <c r="Z97" i="1" s="1"/>
  <c r="I94" i="1"/>
  <c r="J94" i="1" s="1"/>
  <c r="I96" i="1"/>
  <c r="J96" i="1" s="1"/>
  <c r="I95" i="1"/>
  <c r="J95" i="1" s="1"/>
  <c r="I92" i="1"/>
  <c r="J92" i="1" s="1"/>
  <c r="I91" i="1"/>
  <c r="I90" i="1"/>
  <c r="I89" i="1"/>
  <c r="J89" i="1" s="1"/>
  <c r="I84" i="1"/>
  <c r="J84" i="1" s="1"/>
  <c r="I82" i="1"/>
  <c r="J82" i="1" s="1"/>
  <c r="I85" i="1"/>
  <c r="J85" i="1" s="1"/>
  <c r="I81" i="1"/>
  <c r="J81" i="1" s="1"/>
  <c r="I76" i="1"/>
  <c r="J76" i="1" s="1"/>
  <c r="I79" i="1"/>
  <c r="J79" i="1" s="1"/>
  <c r="I78" i="1"/>
  <c r="J78" i="1" s="1"/>
  <c r="I77" i="1"/>
  <c r="J77" i="1" s="1"/>
  <c r="I74" i="1"/>
  <c r="J74" i="1" s="1"/>
  <c r="I73" i="1"/>
  <c r="J73" i="1" s="1"/>
  <c r="I71" i="1"/>
  <c r="J71" i="1" s="1"/>
  <c r="I68" i="1"/>
  <c r="J68" i="1" s="1"/>
  <c r="I67" i="1"/>
  <c r="J67" i="1" s="1"/>
  <c r="I66" i="1"/>
  <c r="J66" i="1" s="1"/>
  <c r="I64" i="1"/>
  <c r="J64" i="1" s="1"/>
  <c r="J61" i="1"/>
  <c r="I60" i="1"/>
  <c r="J60" i="1" s="1"/>
  <c r="I59" i="1"/>
  <c r="J59" i="1" s="1"/>
  <c r="I58" i="1"/>
  <c r="J58" i="1" s="1"/>
  <c r="I56" i="1"/>
  <c r="J56" i="1" s="1"/>
  <c r="I55" i="1"/>
  <c r="J55" i="1" s="1"/>
  <c r="I53" i="1"/>
  <c r="J53" i="1" s="1"/>
  <c r="I51" i="1"/>
  <c r="J51" i="1" s="1"/>
  <c r="Z51" i="1" s="1"/>
  <c r="I50" i="1"/>
  <c r="J50" i="1" s="1"/>
  <c r="I49" i="1"/>
  <c r="J49" i="1" s="1"/>
  <c r="I48" i="1"/>
  <c r="J48" i="1" s="1"/>
  <c r="I46" i="1"/>
  <c r="J46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38" i="1"/>
  <c r="J38" i="1" s="1"/>
  <c r="I37" i="1"/>
  <c r="J37" i="1" s="1"/>
  <c r="I36" i="1"/>
  <c r="J36" i="1" s="1"/>
  <c r="I34" i="1"/>
  <c r="J34" i="1" s="1"/>
  <c r="I33" i="1"/>
  <c r="J33" i="1" s="1"/>
  <c r="I32" i="1"/>
  <c r="J32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1" i="1"/>
  <c r="J21" i="1" s="1"/>
  <c r="I20" i="1"/>
  <c r="J20" i="1" s="1"/>
  <c r="I19" i="1"/>
  <c r="J19" i="1" s="1"/>
  <c r="I18" i="1"/>
  <c r="J18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7" i="1"/>
  <c r="J7" i="1" s="1"/>
  <c r="I6" i="1"/>
  <c r="J6" i="1" s="1"/>
  <c r="I5" i="1"/>
  <c r="J5" i="1" s="1"/>
  <c r="P89" i="1" l="1"/>
  <c r="Z89" i="1"/>
  <c r="P42" i="1"/>
  <c r="Z42" i="1"/>
  <c r="P61" i="1"/>
  <c r="Z61" i="1"/>
  <c r="P95" i="1"/>
  <c r="Z95" i="1"/>
  <c r="P71" i="1"/>
  <c r="Z71" i="1"/>
  <c r="P94" i="1"/>
  <c r="Z94" i="1"/>
  <c r="P20" i="1"/>
  <c r="Z20" i="1"/>
  <c r="P66" i="1"/>
  <c r="Z66" i="1"/>
  <c r="P41" i="1"/>
  <c r="Z41" i="1"/>
  <c r="P73" i="1"/>
  <c r="Z73" i="1"/>
  <c r="P7" i="1"/>
  <c r="Z7" i="1"/>
  <c r="P28" i="1"/>
  <c r="Z28" i="1"/>
  <c r="P50" i="1"/>
  <c r="Z50" i="1"/>
  <c r="P77" i="1"/>
  <c r="Z77" i="1"/>
  <c r="P99" i="1"/>
  <c r="Z99" i="1"/>
  <c r="P26" i="1"/>
  <c r="Z26" i="1"/>
  <c r="P11" i="1"/>
  <c r="Z11" i="1"/>
  <c r="P32" i="1"/>
  <c r="Z32" i="1"/>
  <c r="P78" i="1"/>
  <c r="Z78" i="1"/>
  <c r="P101" i="1"/>
  <c r="Z101" i="1"/>
  <c r="P115" i="1"/>
  <c r="Z115" i="1"/>
  <c r="P67" i="1"/>
  <c r="Z67" i="1"/>
  <c r="P24" i="1"/>
  <c r="Z24" i="1"/>
  <c r="P48" i="1"/>
  <c r="Z48" i="1"/>
  <c r="P12" i="1"/>
  <c r="Z12" i="1"/>
  <c r="P33" i="1"/>
  <c r="Z33" i="1"/>
  <c r="P53" i="1"/>
  <c r="Z53" i="1"/>
  <c r="P79" i="1"/>
  <c r="Z79" i="1"/>
  <c r="P102" i="1"/>
  <c r="Z102" i="1"/>
  <c r="P44" i="1"/>
  <c r="Z44" i="1"/>
  <c r="P64" i="1"/>
  <c r="Z64" i="1"/>
  <c r="P21" i="1"/>
  <c r="Z21" i="1"/>
  <c r="P5" i="1"/>
  <c r="Z5" i="1"/>
  <c r="P13" i="1"/>
  <c r="Z13" i="1"/>
  <c r="P34" i="1"/>
  <c r="Z34" i="1"/>
  <c r="P55" i="1"/>
  <c r="Z55" i="1"/>
  <c r="P76" i="1"/>
  <c r="Z76" i="1"/>
  <c r="P104" i="1"/>
  <c r="Z104" i="1"/>
  <c r="P19" i="1"/>
  <c r="Z19" i="1"/>
  <c r="P117" i="1"/>
  <c r="Z117" i="1"/>
  <c r="P96" i="1"/>
  <c r="Z96" i="1"/>
  <c r="P49" i="1"/>
  <c r="Z49" i="1"/>
  <c r="P14" i="1"/>
  <c r="Z14" i="1"/>
  <c r="P36" i="1"/>
  <c r="Z36" i="1"/>
  <c r="P56" i="1"/>
  <c r="Z56" i="1"/>
  <c r="P81" i="1"/>
  <c r="Z81" i="1"/>
  <c r="P106" i="1"/>
  <c r="Z106" i="1"/>
  <c r="P92" i="1"/>
  <c r="Z92" i="1"/>
  <c r="P68" i="1"/>
  <c r="Z68" i="1"/>
  <c r="P46" i="1"/>
  <c r="Z46" i="1"/>
  <c r="P74" i="1"/>
  <c r="Z74" i="1"/>
  <c r="P15" i="1"/>
  <c r="Z15" i="1"/>
  <c r="P37" i="1"/>
  <c r="Z37" i="1"/>
  <c r="P58" i="1"/>
  <c r="Z58" i="1"/>
  <c r="P85" i="1"/>
  <c r="Z85" i="1"/>
  <c r="P107" i="1"/>
  <c r="Z107" i="1"/>
  <c r="P43" i="1"/>
  <c r="Z43" i="1"/>
  <c r="P120" i="1"/>
  <c r="Z120" i="1"/>
  <c r="P6" i="1"/>
  <c r="Z6" i="1"/>
  <c r="P16" i="1"/>
  <c r="Z16" i="1"/>
  <c r="P38" i="1"/>
  <c r="Z38" i="1"/>
  <c r="P59" i="1"/>
  <c r="Z59" i="1"/>
  <c r="P82" i="1"/>
  <c r="Z82" i="1"/>
  <c r="P109" i="1"/>
  <c r="Z109" i="1"/>
  <c r="P114" i="1"/>
  <c r="Z114" i="1"/>
  <c r="P23" i="1"/>
  <c r="Z23" i="1"/>
  <c r="P40" i="1"/>
  <c r="Z40" i="1"/>
  <c r="P25" i="1"/>
  <c r="Z25" i="1"/>
  <c r="P27" i="1"/>
  <c r="Z27" i="1"/>
  <c r="P18" i="1"/>
  <c r="Z18" i="1"/>
  <c r="P45" i="1"/>
  <c r="Z45" i="1"/>
  <c r="P60" i="1"/>
  <c r="Z60" i="1"/>
  <c r="P84" i="1"/>
  <c r="Z84" i="1"/>
  <c r="P110" i="1"/>
  <c r="Z110" i="1"/>
  <c r="J111" i="1"/>
  <c r="P112" i="1"/>
  <c r="K97" i="1"/>
  <c r="P97" i="1"/>
  <c r="K51" i="1"/>
  <c r="P51" i="1"/>
  <c r="J126" i="1"/>
  <c r="K206" i="1"/>
  <c r="K205" i="1"/>
  <c r="F244" i="1" l="1"/>
  <c r="F243" i="1" s="1"/>
  <c r="G244" i="1"/>
  <c r="G243" i="1" s="1"/>
  <c r="H244" i="1"/>
  <c r="H243" i="1" s="1"/>
  <c r="I244" i="1"/>
  <c r="I243" i="1" s="1"/>
  <c r="J244" i="1"/>
  <c r="J243" i="1" s="1"/>
  <c r="K244" i="1"/>
  <c r="K243" i="1" s="1"/>
  <c r="L244" i="1"/>
  <c r="L243" i="1" s="1"/>
  <c r="M244" i="1"/>
  <c r="M243" i="1" s="1"/>
  <c r="N244" i="1"/>
  <c r="N243" i="1" s="1"/>
  <c r="O244" i="1"/>
  <c r="O243" i="1" s="1"/>
  <c r="P244" i="1"/>
  <c r="P243" i="1" s="1"/>
  <c r="Q244" i="1"/>
  <c r="Q243" i="1" s="1"/>
  <c r="R244" i="1"/>
  <c r="S244" i="1"/>
  <c r="S243" i="1" s="1"/>
  <c r="T244" i="1"/>
  <c r="T243" i="1" s="1"/>
  <c r="U244" i="1"/>
  <c r="U243" i="1" s="1"/>
  <c r="V244" i="1"/>
  <c r="V243" i="1" s="1"/>
  <c r="W244" i="1"/>
  <c r="W243" i="1" s="1"/>
  <c r="X244" i="1"/>
  <c r="X243" i="1" s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F239" i="1"/>
  <c r="G239" i="1"/>
  <c r="H239" i="1"/>
  <c r="I239" i="1"/>
  <c r="K239" i="1"/>
  <c r="L239" i="1"/>
  <c r="M239" i="1"/>
  <c r="N239" i="1"/>
  <c r="O239" i="1"/>
  <c r="P239" i="1"/>
  <c r="Q239" i="1"/>
  <c r="R239" i="1"/>
  <c r="Z239" i="1" s="1"/>
  <c r="S239" i="1"/>
  <c r="T239" i="1"/>
  <c r="U239" i="1"/>
  <c r="V239" i="1"/>
  <c r="W239" i="1"/>
  <c r="X239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V235" i="1"/>
  <c r="W235" i="1"/>
  <c r="X235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Z197" i="1" s="1"/>
  <c r="S197" i="1"/>
  <c r="T197" i="1"/>
  <c r="U197" i="1"/>
  <c r="V197" i="1"/>
  <c r="W197" i="1"/>
  <c r="X197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Z191" i="1" s="1"/>
  <c r="S191" i="1"/>
  <c r="T191" i="1"/>
  <c r="U191" i="1"/>
  <c r="V191" i="1"/>
  <c r="W191" i="1"/>
  <c r="X191" i="1"/>
  <c r="E191" i="1"/>
  <c r="F191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Z170" i="1" s="1"/>
  <c r="S170" i="1"/>
  <c r="T170" i="1"/>
  <c r="U170" i="1"/>
  <c r="V170" i="1"/>
  <c r="W170" i="1"/>
  <c r="X170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Z144" i="1" s="1"/>
  <c r="S144" i="1"/>
  <c r="T144" i="1"/>
  <c r="U144" i="1"/>
  <c r="V144" i="1"/>
  <c r="W144" i="1"/>
  <c r="X144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F126" i="1"/>
  <c r="G126" i="1"/>
  <c r="H126" i="1"/>
  <c r="I126" i="1"/>
  <c r="K126" i="1"/>
  <c r="L126" i="1"/>
  <c r="M126" i="1"/>
  <c r="N126" i="1"/>
  <c r="O126" i="1"/>
  <c r="P126" i="1"/>
  <c r="Q126" i="1"/>
  <c r="R126" i="1"/>
  <c r="Z126" i="1" s="1"/>
  <c r="S126" i="1"/>
  <c r="T126" i="1"/>
  <c r="U126" i="1"/>
  <c r="V126" i="1"/>
  <c r="W126" i="1"/>
  <c r="X126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F111" i="1"/>
  <c r="G111" i="1"/>
  <c r="H111" i="1"/>
  <c r="I111" i="1"/>
  <c r="K111" i="1"/>
  <c r="L111" i="1"/>
  <c r="M111" i="1"/>
  <c r="N111" i="1"/>
  <c r="O111" i="1"/>
  <c r="P111" i="1"/>
  <c r="Q111" i="1"/>
  <c r="R111" i="1"/>
  <c r="Z111" i="1" s="1"/>
  <c r="S111" i="1"/>
  <c r="T111" i="1"/>
  <c r="U111" i="1"/>
  <c r="V111" i="1"/>
  <c r="W111" i="1"/>
  <c r="X111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F86" i="1"/>
  <c r="G86" i="1"/>
  <c r="H86" i="1"/>
  <c r="K86" i="1"/>
  <c r="L86" i="1"/>
  <c r="M86" i="1"/>
  <c r="N86" i="1"/>
  <c r="O86" i="1"/>
  <c r="Q86" i="1"/>
  <c r="R86" i="1"/>
  <c r="S86" i="1"/>
  <c r="T86" i="1"/>
  <c r="U86" i="1"/>
  <c r="V86" i="1"/>
  <c r="W86" i="1"/>
  <c r="X86" i="1"/>
  <c r="F83" i="1"/>
  <c r="G83" i="1"/>
  <c r="H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F80" i="1"/>
  <c r="G80" i="1"/>
  <c r="H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F75" i="1"/>
  <c r="G75" i="1"/>
  <c r="H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F72" i="1"/>
  <c r="G72" i="1"/>
  <c r="H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F70" i="1"/>
  <c r="G70" i="1"/>
  <c r="H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F65" i="1"/>
  <c r="G65" i="1"/>
  <c r="H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F62" i="1"/>
  <c r="G62" i="1"/>
  <c r="H62" i="1"/>
  <c r="K62" i="1"/>
  <c r="L62" i="1"/>
  <c r="M62" i="1"/>
  <c r="N62" i="1"/>
  <c r="O62" i="1"/>
  <c r="Q62" i="1"/>
  <c r="R62" i="1"/>
  <c r="S62" i="1"/>
  <c r="T62" i="1"/>
  <c r="U62" i="1"/>
  <c r="V62" i="1"/>
  <c r="W62" i="1"/>
  <c r="X62" i="1"/>
  <c r="F57" i="1"/>
  <c r="G57" i="1"/>
  <c r="H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E62" i="1"/>
  <c r="E65" i="1"/>
  <c r="E70" i="1"/>
  <c r="E72" i="1"/>
  <c r="E75" i="1"/>
  <c r="E80" i="1"/>
  <c r="E83" i="1"/>
  <c r="E86" i="1"/>
  <c r="E93" i="1"/>
  <c r="E98" i="1"/>
  <c r="E100" i="1"/>
  <c r="E103" i="1"/>
  <c r="E105" i="1"/>
  <c r="E108" i="1"/>
  <c r="E111" i="1"/>
  <c r="E113" i="1"/>
  <c r="E116" i="1"/>
  <c r="E119" i="1"/>
  <c r="E121" i="1"/>
  <c r="E126" i="1"/>
  <c r="E129" i="1"/>
  <c r="E131" i="1"/>
  <c r="E134" i="1"/>
  <c r="E136" i="1"/>
  <c r="E138" i="1"/>
  <c r="E142" i="1"/>
  <c r="E144" i="1"/>
  <c r="E148" i="1"/>
  <c r="E151" i="1"/>
  <c r="E153" i="1"/>
  <c r="E156" i="1"/>
  <c r="E159" i="1"/>
  <c r="E164" i="1"/>
  <c r="E170" i="1"/>
  <c r="E172" i="1"/>
  <c r="E186" i="1"/>
  <c r="E193" i="1"/>
  <c r="E197" i="1"/>
  <c r="E200" i="1"/>
  <c r="E203" i="1"/>
  <c r="E210" i="1"/>
  <c r="E217" i="1"/>
  <c r="E222" i="1"/>
  <c r="E224" i="1"/>
  <c r="E235" i="1"/>
  <c r="E239" i="1"/>
  <c r="E241" i="1"/>
  <c r="E244" i="1"/>
  <c r="E243" i="1" s="1"/>
  <c r="F54" i="1"/>
  <c r="G54" i="1"/>
  <c r="H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F52" i="1"/>
  <c r="G52" i="1"/>
  <c r="H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F47" i="1"/>
  <c r="G47" i="1"/>
  <c r="H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F39" i="1"/>
  <c r="G39" i="1"/>
  <c r="H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F35" i="1"/>
  <c r="G35" i="1"/>
  <c r="H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F29" i="1"/>
  <c r="G29" i="1"/>
  <c r="H29" i="1"/>
  <c r="K29" i="1"/>
  <c r="L29" i="1"/>
  <c r="M29" i="1"/>
  <c r="N29" i="1"/>
  <c r="O29" i="1"/>
  <c r="Q29" i="1"/>
  <c r="R29" i="1"/>
  <c r="S29" i="1"/>
  <c r="T29" i="1"/>
  <c r="U29" i="1"/>
  <c r="V29" i="1"/>
  <c r="W29" i="1"/>
  <c r="X29" i="1"/>
  <c r="F22" i="1"/>
  <c r="G22" i="1"/>
  <c r="H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F17" i="1"/>
  <c r="G17" i="1"/>
  <c r="H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F8" i="1"/>
  <c r="G8" i="1"/>
  <c r="H8" i="1"/>
  <c r="K8" i="1"/>
  <c r="L8" i="1"/>
  <c r="M8" i="1"/>
  <c r="N8" i="1"/>
  <c r="O8" i="1"/>
  <c r="Q8" i="1"/>
  <c r="R8" i="1"/>
  <c r="S8" i="1"/>
  <c r="T8" i="1"/>
  <c r="U8" i="1"/>
  <c r="V8" i="1"/>
  <c r="W8" i="1"/>
  <c r="X8" i="1"/>
  <c r="F3" i="1"/>
  <c r="G3" i="1"/>
  <c r="H3" i="1"/>
  <c r="K3" i="1"/>
  <c r="L3" i="1"/>
  <c r="M3" i="1"/>
  <c r="N3" i="1"/>
  <c r="Q3" i="1"/>
  <c r="R3" i="1"/>
  <c r="T3" i="1"/>
  <c r="U3" i="1"/>
  <c r="V3" i="1"/>
  <c r="W3" i="1"/>
  <c r="I88" i="1"/>
  <c r="I87" i="1"/>
  <c r="I80" i="1"/>
  <c r="I70" i="1"/>
  <c r="I63" i="1"/>
  <c r="J52" i="1"/>
  <c r="I31" i="1"/>
  <c r="J31" i="1" s="1"/>
  <c r="I30" i="1"/>
  <c r="J30" i="1" s="1"/>
  <c r="I10" i="1"/>
  <c r="J10" i="1" s="1"/>
  <c r="I9" i="1"/>
  <c r="J9" i="1" s="1"/>
  <c r="Z113" i="1" l="1"/>
  <c r="Z217" i="1"/>
  <c r="Z98" i="1"/>
  <c r="Z159" i="1"/>
  <c r="Z241" i="1"/>
  <c r="Z116" i="1"/>
  <c r="Z148" i="1"/>
  <c r="Z134" i="1"/>
  <c r="Z222" i="1"/>
  <c r="Z131" i="1"/>
  <c r="Z100" i="1"/>
  <c r="Z193" i="1"/>
  <c r="Z164" i="1"/>
  <c r="Z129" i="1"/>
  <c r="Z103" i="1"/>
  <c r="R243" i="1"/>
  <c r="Z243" i="1" s="1"/>
  <c r="Z244" i="1"/>
  <c r="P30" i="1"/>
  <c r="Z30" i="1"/>
  <c r="Z52" i="1"/>
  <c r="P9" i="1"/>
  <c r="Z9" i="1"/>
  <c r="Z119" i="1"/>
  <c r="Z151" i="1"/>
  <c r="Z136" i="1"/>
  <c r="Z224" i="1"/>
  <c r="Z105" i="1"/>
  <c r="Z172" i="1"/>
  <c r="Z200" i="1"/>
  <c r="Z121" i="1"/>
  <c r="Z153" i="1"/>
  <c r="Z138" i="1"/>
  <c r="Z235" i="1"/>
  <c r="P31" i="1"/>
  <c r="Z31" i="1"/>
  <c r="Z108" i="1"/>
  <c r="Z186" i="1"/>
  <c r="Z203" i="1"/>
  <c r="Z93" i="1"/>
  <c r="Z156" i="1"/>
  <c r="P10" i="1"/>
  <c r="Z10" i="1"/>
  <c r="Z142" i="1"/>
  <c r="Z210" i="1"/>
  <c r="H2" i="1"/>
  <c r="G2" i="1"/>
  <c r="F2" i="1"/>
  <c r="J234" i="1"/>
  <c r="V133" i="1"/>
  <c r="W133" i="1"/>
  <c r="R133" i="1"/>
  <c r="U234" i="1"/>
  <c r="T234" i="1"/>
  <c r="G234" i="1"/>
  <c r="J35" i="1"/>
  <c r="Z35" i="1" s="1"/>
  <c r="J54" i="1"/>
  <c r="Z54" i="1" s="1"/>
  <c r="I83" i="1"/>
  <c r="I86" i="1"/>
  <c r="J47" i="1"/>
  <c r="Z47" i="1" s="1"/>
  <c r="I72" i="1"/>
  <c r="F234" i="1"/>
  <c r="F158" i="1"/>
  <c r="O158" i="1"/>
  <c r="X196" i="1"/>
  <c r="I62" i="1"/>
  <c r="E147" i="1"/>
  <c r="E158" i="1"/>
  <c r="V69" i="1"/>
  <c r="X147" i="1"/>
  <c r="H147" i="1"/>
  <c r="U69" i="1"/>
  <c r="W147" i="1"/>
  <c r="G147" i="1"/>
  <c r="J8" i="1"/>
  <c r="Z8" i="1" s="1"/>
  <c r="V147" i="1"/>
  <c r="F147" i="1"/>
  <c r="J29" i="1"/>
  <c r="Z29" i="1" s="1"/>
  <c r="I75" i="1"/>
  <c r="I65" i="1"/>
  <c r="I22" i="1"/>
  <c r="U2" i="1"/>
  <c r="E133" i="1"/>
  <c r="I47" i="1"/>
  <c r="F118" i="1"/>
  <c r="I118" i="1"/>
  <c r="W196" i="1"/>
  <c r="G196" i="1"/>
  <c r="U147" i="1"/>
  <c r="U196" i="1"/>
  <c r="R234" i="1"/>
  <c r="I57" i="1"/>
  <c r="Q147" i="1"/>
  <c r="K234" i="1"/>
  <c r="I39" i="1"/>
  <c r="F196" i="1"/>
  <c r="J39" i="1"/>
  <c r="Z39" i="1" s="1"/>
  <c r="R158" i="1"/>
  <c r="U158" i="1"/>
  <c r="J22" i="1"/>
  <c r="Z22" i="1" s="1"/>
  <c r="U133" i="1"/>
  <c r="X133" i="1"/>
  <c r="H133" i="1"/>
  <c r="Q196" i="1"/>
  <c r="X234" i="1"/>
  <c r="Q133" i="1"/>
  <c r="W234" i="1"/>
  <c r="V234" i="1"/>
  <c r="J17" i="1"/>
  <c r="Z17" i="1" s="1"/>
  <c r="G133" i="1"/>
  <c r="W158" i="1"/>
  <c r="G158" i="1"/>
  <c r="L234" i="1"/>
  <c r="I29" i="1"/>
  <c r="I52" i="1"/>
  <c r="T147" i="1"/>
  <c r="S147" i="1"/>
  <c r="E196" i="1"/>
  <c r="V196" i="1"/>
  <c r="I8" i="1"/>
  <c r="I35" i="1"/>
  <c r="I54" i="1"/>
  <c r="X118" i="1"/>
  <c r="H118" i="1"/>
  <c r="Q234" i="1"/>
  <c r="E69" i="1"/>
  <c r="W118" i="1"/>
  <c r="H234" i="1"/>
  <c r="I17" i="1"/>
  <c r="E118" i="1"/>
  <c r="V118" i="1"/>
  <c r="S234" i="1"/>
  <c r="T69" i="1"/>
  <c r="U118" i="1"/>
  <c r="V158" i="1"/>
  <c r="W2" i="1"/>
  <c r="N147" i="1"/>
  <c r="V2" i="1"/>
  <c r="E234" i="1"/>
  <c r="F133" i="1"/>
  <c r="Q158" i="1"/>
  <c r="O234" i="1"/>
  <c r="I234" i="1"/>
  <c r="P234" i="1"/>
  <c r="N234" i="1"/>
  <c r="M234" i="1"/>
  <c r="M196" i="1"/>
  <c r="N196" i="1"/>
  <c r="P196" i="1"/>
  <c r="H196" i="1"/>
  <c r="K196" i="1"/>
  <c r="R196" i="1"/>
  <c r="O196" i="1"/>
  <c r="S196" i="1"/>
  <c r="T196" i="1"/>
  <c r="L196" i="1"/>
  <c r="J196" i="1"/>
  <c r="I196" i="1"/>
  <c r="X158" i="1"/>
  <c r="H158" i="1"/>
  <c r="P158" i="1"/>
  <c r="S158" i="1"/>
  <c r="T158" i="1"/>
  <c r="I158" i="1"/>
  <c r="K158" i="1"/>
  <c r="N158" i="1"/>
  <c r="M158" i="1"/>
  <c r="L158" i="1"/>
  <c r="J158" i="1"/>
  <c r="L147" i="1"/>
  <c r="P147" i="1"/>
  <c r="O147" i="1"/>
  <c r="I147" i="1"/>
  <c r="M147" i="1"/>
  <c r="R147" i="1"/>
  <c r="J147" i="1"/>
  <c r="K147" i="1"/>
  <c r="I133" i="1"/>
  <c r="T133" i="1"/>
  <c r="S133" i="1"/>
  <c r="L133" i="1"/>
  <c r="P133" i="1"/>
  <c r="O133" i="1"/>
  <c r="N133" i="1"/>
  <c r="M133" i="1"/>
  <c r="K133" i="1"/>
  <c r="J133" i="1"/>
  <c r="J118" i="1"/>
  <c r="T118" i="1"/>
  <c r="G118" i="1"/>
  <c r="K118" i="1"/>
  <c r="O118" i="1"/>
  <c r="S118" i="1"/>
  <c r="N118" i="1"/>
  <c r="R118" i="1"/>
  <c r="M118" i="1"/>
  <c r="Q118" i="1"/>
  <c r="L118" i="1"/>
  <c r="P118" i="1"/>
  <c r="X69" i="1"/>
  <c r="R69" i="1"/>
  <c r="S69" i="1"/>
  <c r="H69" i="1"/>
  <c r="G69" i="1"/>
  <c r="F69" i="1"/>
  <c r="Q69" i="1"/>
  <c r="L69" i="1"/>
  <c r="W69" i="1"/>
  <c r="K69" i="1"/>
  <c r="M69" i="1"/>
  <c r="N69" i="1"/>
  <c r="O69" i="1"/>
  <c r="T2" i="1"/>
  <c r="J87" i="1"/>
  <c r="J88" i="1"/>
  <c r="J70" i="1"/>
  <c r="Z70" i="1" s="1"/>
  <c r="J90" i="1"/>
  <c r="J91" i="1"/>
  <c r="R2" i="1"/>
  <c r="M2" i="1"/>
  <c r="N2" i="1"/>
  <c r="Q2" i="1"/>
  <c r="L2" i="1"/>
  <c r="K2" i="1"/>
  <c r="P8" i="1" l="1"/>
  <c r="Z234" i="1"/>
  <c r="Z196" i="1"/>
  <c r="P29" i="1"/>
  <c r="P91" i="1"/>
  <c r="Z91" i="1"/>
  <c r="P88" i="1"/>
  <c r="Z88" i="1"/>
  <c r="Z133" i="1"/>
  <c r="P87" i="1"/>
  <c r="Z87" i="1"/>
  <c r="Z158" i="1"/>
  <c r="P90" i="1"/>
  <c r="Z90" i="1"/>
  <c r="Z118" i="1"/>
  <c r="Z147" i="1"/>
  <c r="G249" i="1"/>
  <c r="I69" i="1"/>
  <c r="H249" i="1"/>
  <c r="T249" i="1"/>
  <c r="W249" i="1"/>
  <c r="U249" i="1"/>
  <c r="Q249" i="1"/>
  <c r="F249" i="1"/>
  <c r="R249" i="1"/>
  <c r="L249" i="1"/>
  <c r="AD265" i="1" s="1"/>
  <c r="V249" i="1"/>
  <c r="N249" i="1"/>
  <c r="M249" i="1"/>
  <c r="K249" i="1"/>
  <c r="J86" i="1"/>
  <c r="Z86" i="1" s="1"/>
  <c r="J83" i="1"/>
  <c r="Z83" i="1" s="1"/>
  <c r="J80" i="1"/>
  <c r="Z80" i="1" s="1"/>
  <c r="J75" i="1"/>
  <c r="Z75" i="1" s="1"/>
  <c r="J72" i="1"/>
  <c r="Z72" i="1" s="1"/>
  <c r="P86" i="1" l="1"/>
  <c r="P69" i="1" s="1"/>
  <c r="J69" i="1"/>
  <c r="Z69" i="1" s="1"/>
  <c r="J65" i="1" l="1"/>
  <c r="Z65" i="1" s="1"/>
  <c r="J63" i="1" l="1"/>
  <c r="Z63" i="1" s="1"/>
  <c r="J62" i="1" l="1"/>
  <c r="Z62" i="1" s="1"/>
  <c r="P63" i="1"/>
  <c r="P62" i="1" s="1"/>
  <c r="J57" i="1"/>
  <c r="Z57" i="1" s="1"/>
  <c r="X4" i="1"/>
  <c r="X3" i="1" s="1"/>
  <c r="X2" i="1" s="1"/>
  <c r="X249" i="1" s="1"/>
  <c r="S4" i="1"/>
  <c r="S3" i="1" s="1"/>
  <c r="S2" i="1" s="1"/>
  <c r="S249" i="1" s="1"/>
  <c r="AD267" i="1" s="1"/>
  <c r="I3" i="1"/>
  <c r="X252" i="1" l="1"/>
  <c r="AD268" i="1"/>
  <c r="X256" i="1"/>
  <c r="P258" i="1"/>
  <c r="P256" i="1"/>
  <c r="I2" i="1"/>
  <c r="I249" i="1" s="1"/>
  <c r="J3" i="1"/>
  <c r="O3" i="1"/>
  <c r="O2" i="1" s="1"/>
  <c r="O249" i="1" s="1"/>
  <c r="D3" i="1"/>
  <c r="E3" i="1"/>
  <c r="C3" i="1"/>
  <c r="D8" i="1"/>
  <c r="E8" i="1"/>
  <c r="C8" i="1"/>
  <c r="D17" i="1"/>
  <c r="E17" i="1"/>
  <c r="C17" i="1"/>
  <c r="D22" i="1"/>
  <c r="E22" i="1"/>
  <c r="C22" i="1"/>
  <c r="D29" i="1"/>
  <c r="E29" i="1"/>
  <c r="C29" i="1"/>
  <c r="D35" i="1"/>
  <c r="E35" i="1"/>
  <c r="C35" i="1"/>
  <c r="D39" i="1"/>
  <c r="E39" i="1"/>
  <c r="C39" i="1"/>
  <c r="D47" i="1"/>
  <c r="E47" i="1"/>
  <c r="C47" i="1"/>
  <c r="D52" i="1"/>
  <c r="E52" i="1"/>
  <c r="C52" i="1"/>
  <c r="D54" i="1"/>
  <c r="E54" i="1"/>
  <c r="C54" i="1"/>
  <c r="D57" i="1"/>
  <c r="E57" i="1"/>
  <c r="C57" i="1"/>
  <c r="D62" i="1"/>
  <c r="C62" i="1"/>
  <c r="D65" i="1"/>
  <c r="C65" i="1"/>
  <c r="D70" i="1"/>
  <c r="C70" i="1"/>
  <c r="D72" i="1"/>
  <c r="C72" i="1"/>
  <c r="D75" i="1"/>
  <c r="C75" i="1"/>
  <c r="D80" i="1"/>
  <c r="C80" i="1"/>
  <c r="D83" i="1"/>
  <c r="C83" i="1"/>
  <c r="D86" i="1"/>
  <c r="C86" i="1"/>
  <c r="D93" i="1"/>
  <c r="C93" i="1"/>
  <c r="D98" i="1"/>
  <c r="C98" i="1"/>
  <c r="D100" i="1"/>
  <c r="C100" i="1"/>
  <c r="D103" i="1"/>
  <c r="C103" i="1"/>
  <c r="D105" i="1"/>
  <c r="C105" i="1"/>
  <c r="D108" i="1"/>
  <c r="C108" i="1"/>
  <c r="D111" i="1"/>
  <c r="C111" i="1"/>
  <c r="D113" i="1"/>
  <c r="C113" i="1"/>
  <c r="D116" i="1"/>
  <c r="C116" i="1"/>
  <c r="C119" i="1"/>
  <c r="D119" i="1"/>
  <c r="C121" i="1"/>
  <c r="D121" i="1"/>
  <c r="C126" i="1"/>
  <c r="D126" i="1"/>
  <c r="C129" i="1"/>
  <c r="D129" i="1"/>
  <c r="C131" i="1"/>
  <c r="D131" i="1"/>
  <c r="C134" i="1"/>
  <c r="D134" i="1"/>
  <c r="C136" i="1"/>
  <c r="D136" i="1"/>
  <c r="C138" i="1"/>
  <c r="D138" i="1"/>
  <c r="C142" i="1"/>
  <c r="D142" i="1"/>
  <c r="C144" i="1"/>
  <c r="D144" i="1"/>
  <c r="C148" i="1"/>
  <c r="D148" i="1"/>
  <c r="C151" i="1"/>
  <c r="D151" i="1"/>
  <c r="C153" i="1"/>
  <c r="D153" i="1"/>
  <c r="C156" i="1"/>
  <c r="D156" i="1"/>
  <c r="C159" i="1"/>
  <c r="D159" i="1"/>
  <c r="C164" i="1"/>
  <c r="D164" i="1"/>
  <c r="C170" i="1"/>
  <c r="D170" i="1"/>
  <c r="C172" i="1"/>
  <c r="D172" i="1"/>
  <c r="C186" i="1"/>
  <c r="D186" i="1"/>
  <c r="C191" i="1"/>
  <c r="D191" i="1"/>
  <c r="C193" i="1"/>
  <c r="D193" i="1"/>
  <c r="C197" i="1"/>
  <c r="D197" i="1"/>
  <c r="C200" i="1"/>
  <c r="D200" i="1"/>
  <c r="C203" i="1"/>
  <c r="D203" i="1"/>
  <c r="C210" i="1"/>
  <c r="D210" i="1"/>
  <c r="C217" i="1"/>
  <c r="D217" i="1"/>
  <c r="C222" i="1"/>
  <c r="D222" i="1"/>
  <c r="C224" i="1"/>
  <c r="D224" i="1"/>
  <c r="C235" i="1"/>
  <c r="D235" i="1"/>
  <c r="C239" i="1"/>
  <c r="D239" i="1"/>
  <c r="C241" i="1"/>
  <c r="D241" i="1"/>
  <c r="C244" i="1"/>
  <c r="C243" i="1" s="1"/>
  <c r="D244" i="1"/>
  <c r="D243" i="1" s="1"/>
  <c r="P260" i="1" l="1"/>
  <c r="J2" i="1"/>
  <c r="Z3" i="1"/>
  <c r="P3" i="1"/>
  <c r="P2" i="1" s="1"/>
  <c r="P249" i="1" s="1"/>
  <c r="AD266" i="1" s="1"/>
  <c r="AD269" i="1" s="1"/>
  <c r="C2" i="1"/>
  <c r="C69" i="1"/>
  <c r="C147" i="1"/>
  <c r="C118" i="1"/>
  <c r="C196" i="1"/>
  <c r="C158" i="1"/>
  <c r="C234" i="1"/>
  <c r="C133" i="1"/>
  <c r="D158" i="1"/>
  <c r="D196" i="1"/>
  <c r="D69" i="1"/>
  <c r="D2" i="1"/>
  <c r="E2" i="1"/>
  <c r="E249" i="1" s="1"/>
  <c r="D234" i="1"/>
  <c r="D133" i="1"/>
  <c r="D147" i="1"/>
  <c r="D118" i="1"/>
  <c r="J249" i="1" l="1"/>
  <c r="Z2" i="1"/>
  <c r="D249" i="1"/>
  <c r="C249" i="1"/>
  <c r="AE73" i="1"/>
  <c r="AE70" i="1"/>
  <c r="Z249" i="1" l="1"/>
  <c r="AF266" i="1"/>
  <c r="AF267" i="1"/>
  <c r="AF268" i="1"/>
  <c r="AF265" i="1"/>
  <c r="AF269" i="1" s="1"/>
  <c r="Y194" i="1"/>
  <c r="Y188" i="1"/>
  <c r="Y187" i="1"/>
  <c r="Y176" i="1"/>
  <c r="Y171" i="1"/>
  <c r="Y170" i="1" s="1"/>
  <c r="Y161" i="1"/>
  <c r="AA166" i="1" l="1"/>
  <c r="Y166" i="1"/>
  <c r="Y175" i="1"/>
  <c r="Y27" i="1"/>
  <c r="AA28" i="1" l="1"/>
  <c r="Y245" i="1" l="1"/>
  <c r="AA149" i="1" l="1"/>
  <c r="AA150" i="1"/>
  <c r="AA151" i="1"/>
  <c r="AA152" i="1"/>
  <c r="AA153" i="1"/>
  <c r="AA154" i="1"/>
  <c r="AA155" i="1"/>
  <c r="AA156" i="1"/>
  <c r="AA157" i="1"/>
  <c r="AA148" i="1"/>
  <c r="AA147" i="1"/>
  <c r="AA11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98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70" i="1"/>
  <c r="AA69" i="1"/>
  <c r="AA2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9" i="1"/>
  <c r="AA30" i="1"/>
  <c r="AA31" i="1"/>
  <c r="AA32" i="1"/>
  <c r="AA33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111" i="1"/>
  <c r="AA112" i="1"/>
  <c r="AA113" i="1"/>
  <c r="AA114" i="1"/>
  <c r="AA115" i="1"/>
  <c r="AA116" i="1"/>
  <c r="AA117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58" i="1"/>
  <c r="AA159" i="1"/>
  <c r="AA160" i="1"/>
  <c r="AA162" i="1"/>
  <c r="AA163" i="1"/>
  <c r="AA164" i="1"/>
  <c r="AA165" i="1"/>
  <c r="AA167" i="1"/>
  <c r="AA168" i="1"/>
  <c r="AA169" i="1"/>
  <c r="AA170" i="1"/>
  <c r="AA171" i="1"/>
  <c r="AA172" i="1"/>
  <c r="AA173" i="1"/>
  <c r="AA174" i="1"/>
  <c r="AA175" i="1"/>
  <c r="AA177" i="1"/>
  <c r="AA178" i="1"/>
  <c r="AA179" i="1"/>
  <c r="AA180" i="1"/>
  <c r="AA181" i="1"/>
  <c r="AA182" i="1"/>
  <c r="AA183" i="1"/>
  <c r="AA184" i="1"/>
  <c r="AA185" i="1"/>
  <c r="AA186" i="1"/>
  <c r="AA189" i="1"/>
  <c r="AA190" i="1"/>
  <c r="AA191" i="1"/>
  <c r="AA192" i="1"/>
  <c r="AA193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Y97" i="1"/>
  <c r="Y238" i="1" l="1"/>
  <c r="Y209" i="1" l="1"/>
  <c r="Y195" i="1"/>
  <c r="Y193" i="1" s="1"/>
  <c r="Y192" i="1"/>
  <c r="Y191" i="1" s="1"/>
  <c r="Y190" i="1"/>
  <c r="Y143" i="1"/>
  <c r="Y142" i="1" s="1"/>
  <c r="Y145" i="1"/>
  <c r="Y146" i="1"/>
  <c r="Y144" i="1" l="1"/>
  <c r="Y149" i="1" l="1"/>
  <c r="Y248" i="1" l="1"/>
  <c r="Y247" i="1"/>
  <c r="Y246" i="1"/>
  <c r="Y242" i="1"/>
  <c r="Y241" i="1" s="1"/>
  <c r="Y240" i="1"/>
  <c r="Y239" i="1" s="1"/>
  <c r="Y237" i="1"/>
  <c r="Y236" i="1"/>
  <c r="Y233" i="1"/>
  <c r="Y232" i="1"/>
  <c r="Y231" i="1"/>
  <c r="Y230" i="1"/>
  <c r="Y229" i="1"/>
  <c r="Y228" i="1"/>
  <c r="Y227" i="1"/>
  <c r="Y226" i="1"/>
  <c r="Y225" i="1"/>
  <c r="Y223" i="1"/>
  <c r="Y222" i="1" s="1"/>
  <c r="Y221" i="1"/>
  <c r="Y220" i="1"/>
  <c r="Y219" i="1"/>
  <c r="Y218" i="1"/>
  <c r="Y216" i="1"/>
  <c r="Y215" i="1"/>
  <c r="Y214" i="1"/>
  <c r="Y213" i="1"/>
  <c r="Y212" i="1"/>
  <c r="Y211" i="1"/>
  <c r="Y208" i="1"/>
  <c r="Y207" i="1"/>
  <c r="Y206" i="1"/>
  <c r="Y205" i="1"/>
  <c r="Y204" i="1"/>
  <c r="Y202" i="1"/>
  <c r="Y201" i="1"/>
  <c r="Y199" i="1"/>
  <c r="Y198" i="1"/>
  <c r="Y189" i="1"/>
  <c r="Y186" i="1" s="1"/>
  <c r="Y185" i="1"/>
  <c r="Y184" i="1"/>
  <c r="Y183" i="1"/>
  <c r="Y182" i="1"/>
  <c r="Y181" i="1"/>
  <c r="Y180" i="1"/>
  <c r="Y179" i="1"/>
  <c r="Y178" i="1"/>
  <c r="Y177" i="1"/>
  <c r="Y174" i="1"/>
  <c r="Y173" i="1"/>
  <c r="Y169" i="1"/>
  <c r="Y168" i="1"/>
  <c r="Y167" i="1"/>
  <c r="Y165" i="1"/>
  <c r="Y163" i="1"/>
  <c r="Y162" i="1"/>
  <c r="Y160" i="1"/>
  <c r="Y157" i="1"/>
  <c r="Y156" i="1" s="1"/>
  <c r="Y155" i="1"/>
  <c r="Y154" i="1"/>
  <c r="Y152" i="1"/>
  <c r="Y151" i="1" s="1"/>
  <c r="Y150" i="1"/>
  <c r="Y148" i="1" s="1"/>
  <c r="Y141" i="1"/>
  <c r="Y140" i="1"/>
  <c r="Y139" i="1"/>
  <c r="Y137" i="1"/>
  <c r="Y136" i="1" s="1"/>
  <c r="Y135" i="1"/>
  <c r="Y134" i="1" s="1"/>
  <c r="Y132" i="1"/>
  <c r="Y131" i="1" s="1"/>
  <c r="Y130" i="1"/>
  <c r="Y129" i="1" s="1"/>
  <c r="Y128" i="1"/>
  <c r="Y127" i="1"/>
  <c r="Y123" i="1"/>
  <c r="Y125" i="1"/>
  <c r="Y124" i="1"/>
  <c r="Y122" i="1"/>
  <c r="Y120" i="1"/>
  <c r="Y119" i="1" s="1"/>
  <c r="Y117" i="1"/>
  <c r="Y116" i="1" s="1"/>
  <c r="Y115" i="1"/>
  <c r="Y114" i="1"/>
  <c r="Y112" i="1"/>
  <c r="Y111" i="1" s="1"/>
  <c r="Y110" i="1"/>
  <c r="Y109" i="1"/>
  <c r="Y107" i="1"/>
  <c r="Y106" i="1"/>
  <c r="Y104" i="1"/>
  <c r="Y103" i="1" s="1"/>
  <c r="Y102" i="1"/>
  <c r="Y101" i="1"/>
  <c r="Y99" i="1"/>
  <c r="Y98" i="1" s="1"/>
  <c r="Y96" i="1"/>
  <c r="Y95" i="1"/>
  <c r="Y94" i="1"/>
  <c r="Y88" i="1"/>
  <c r="Y89" i="1"/>
  <c r="Y90" i="1"/>
  <c r="Y91" i="1"/>
  <c r="Y92" i="1"/>
  <c r="Y87" i="1"/>
  <c r="Y85" i="1"/>
  <c r="Y84" i="1"/>
  <c r="Y82" i="1"/>
  <c r="Y81" i="1"/>
  <c r="Y79" i="1"/>
  <c r="Y78" i="1"/>
  <c r="Y77" i="1"/>
  <c r="Y76" i="1"/>
  <c r="Y74" i="1"/>
  <c r="Y73" i="1"/>
  <c r="Y71" i="1"/>
  <c r="Y70" i="1" s="1"/>
  <c r="Y68" i="1"/>
  <c r="Y67" i="1"/>
  <c r="Y66" i="1"/>
  <c r="Y64" i="1"/>
  <c r="Y63" i="1"/>
  <c r="Y61" i="1"/>
  <c r="Y60" i="1"/>
  <c r="Y59" i="1"/>
  <c r="Y58" i="1"/>
  <c r="Y56" i="1"/>
  <c r="Y55" i="1"/>
  <c r="Y53" i="1"/>
  <c r="Y52" i="1" s="1"/>
  <c r="Y48" i="1"/>
  <c r="Y49" i="1"/>
  <c r="Y50" i="1"/>
  <c r="Y51" i="1"/>
  <c r="Y40" i="1"/>
  <c r="Y41" i="1"/>
  <c r="Y42" i="1"/>
  <c r="Y43" i="1"/>
  <c r="Y44" i="1"/>
  <c r="Y45" i="1"/>
  <c r="Y46" i="1"/>
  <c r="Y36" i="1"/>
  <c r="Y37" i="1"/>
  <c r="Y38" i="1"/>
  <c r="Y32" i="1"/>
  <c r="Y33" i="1"/>
  <c r="Y30" i="1"/>
  <c r="Y31" i="1"/>
  <c r="Y23" i="1"/>
  <c r="Y24" i="1"/>
  <c r="Y25" i="1"/>
  <c r="Y26" i="1"/>
  <c r="Y18" i="1"/>
  <c r="Y19" i="1"/>
  <c r="Y20" i="1"/>
  <c r="Y21" i="1"/>
  <c r="Y14" i="1"/>
  <c r="Y15" i="1"/>
  <c r="Y16" i="1"/>
  <c r="Y9" i="1"/>
  <c r="Y10" i="1"/>
  <c r="Y11" i="1"/>
  <c r="Y12" i="1"/>
  <c r="Y13" i="1"/>
  <c r="Y4" i="1"/>
  <c r="Y5" i="1"/>
  <c r="Y6" i="1"/>
  <c r="Y7" i="1"/>
  <c r="Y138" i="1" l="1"/>
  <c r="Y133" i="1" s="1"/>
  <c r="Y108" i="1"/>
  <c r="Y80" i="1"/>
  <c r="Y244" i="1"/>
  <c r="Y243" i="1" s="1"/>
  <c r="Y72" i="1"/>
  <c r="Y93" i="1"/>
  <c r="Y121" i="1"/>
  <c r="Y54" i="1"/>
  <c r="Y100" i="1"/>
  <c r="Y126" i="1"/>
  <c r="Y210" i="1"/>
  <c r="Y153" i="1"/>
  <c r="Y147" i="1" s="1"/>
  <c r="Y235" i="1"/>
  <c r="Y234" i="1" s="1"/>
  <c r="Y217" i="1"/>
  <c r="Y172" i="1"/>
  <c r="Y86" i="1"/>
  <c r="Y224" i="1"/>
  <c r="Y75" i="1"/>
  <c r="Y159" i="1"/>
  <c r="Y65" i="1"/>
  <c r="Y113" i="1"/>
  <c r="Y105" i="1"/>
  <c r="Y200" i="1"/>
  <c r="Y203" i="1"/>
  <c r="Y62" i="1"/>
  <c r="Y29" i="1"/>
  <c r="Y164" i="1"/>
  <c r="Y197" i="1"/>
  <c r="Y17" i="1"/>
  <c r="Y22" i="1"/>
  <c r="Y47" i="1"/>
  <c r="Y39" i="1"/>
  <c r="Y57" i="1"/>
  <c r="Y8" i="1"/>
  <c r="Y3" i="1"/>
  <c r="Y35" i="1"/>
  <c r="Y83" i="1"/>
  <c r="Y118" i="1" l="1"/>
  <c r="Y158" i="1"/>
  <c r="Y69" i="1"/>
  <c r="Y196" i="1"/>
  <c r="Y2" i="1"/>
  <c r="Y249" i="1" l="1"/>
  <c r="AB1" i="1"/>
</calcChain>
</file>

<file path=xl/sharedStrings.xml><?xml version="1.0" encoding="utf-8"?>
<sst xmlns="http://schemas.openxmlformats.org/spreadsheetml/2006/main" count="512" uniqueCount="416">
  <si>
    <t>Descripción</t>
  </si>
  <si>
    <t>Inicial</t>
  </si>
  <si>
    <t>Reforma</t>
  </si>
  <si>
    <t>Monto certificado</t>
  </si>
  <si>
    <t>Comprometido</t>
  </si>
  <si>
    <t>Comprometido acumulado</t>
  </si>
  <si>
    <t>Devengado</t>
  </si>
  <si>
    <t>Devengado acumulado</t>
  </si>
  <si>
    <t>Pagado</t>
  </si>
  <si>
    <t>Pagado acumulado</t>
  </si>
  <si>
    <t>Saldo por comprometer</t>
  </si>
  <si>
    <t>Saldo por devengar</t>
  </si>
  <si>
    <t>110 ADMINISTRATIVO</t>
  </si>
  <si>
    <t>SERVICIOS BASICOS</t>
  </si>
  <si>
    <t>2024.06.01.0001.110.530104.000..13.01.000.0.000</t>
  </si>
  <si>
    <t>ENERGIA ELECTRICA</t>
  </si>
  <si>
    <t>2024.06.02.0001.110.530101.000..13.01.000.0.000</t>
  </si>
  <si>
    <t>AGUA POTABLE</t>
  </si>
  <si>
    <t>2024.06.03.0001.110.530105.000..13.01.000.0.000</t>
  </si>
  <si>
    <t>TELECOMUNICACIONES</t>
  </si>
  <si>
    <t>2024.06.04.0001.110.530106.000..13.01.000.0.000</t>
  </si>
  <si>
    <t>SERVICIO DE CORREO</t>
  </si>
  <si>
    <t>SERVICIOS GENERALES</t>
  </si>
  <si>
    <t>2023.06.50.0001.110.530208.000.13.01.000.0.000</t>
  </si>
  <si>
    <t>SERVICIO DE SEGURIDAD Y VIGILANCIA (ARRASTRE)</t>
  </si>
  <si>
    <t>2023.06.51.0001.110.530209.000.13.01.000.0.000</t>
  </si>
  <si>
    <t>SERVICIO DE ASEO,VESTIMENTA DE TRABAJO, FUMIGACION DESINFECCON Y LIMPIEZA DE LAS INSTALACIONES DEL SECTOR PUBLICO (ARRASTRE)</t>
  </si>
  <si>
    <t>2024.06.05.0001.110.530203.000..13.01.000.0.000</t>
  </si>
  <si>
    <t>ALMACENAMIENTO, EMBALAJE, ENVASE Y RECARGA DE EXTINTORES</t>
  </si>
  <si>
    <t>2024.06.06.0001.110.530208.000..13.01.000.0.000</t>
  </si>
  <si>
    <t>SERVICIO DE SEGURIDAD Y VIGILANCIA</t>
  </si>
  <si>
    <t>2024.06.07.0001.110.530209.000..13.01.000.0.000</t>
  </si>
  <si>
    <t>SERVICIOS DE ASEO, LAVADO DE VESTIMENTA DE TRABAJO, FUMIGACIÓN, DESINFECCIÓN, LIMPIEZA DE INSTALACIONES, MANEJO DE DESECHOS CONTAMINADOS, RECUPERACIÓN Y CLASIFICACIÓN DE MATERIALES RECICLABLES.</t>
  </si>
  <si>
    <t>2024.06.08.0001.110.530228.000..13.01.000.0.000</t>
  </si>
  <si>
    <t>SERVICIOS DE PROVISIÓN DE DISPOSITIVOS ELECTRÓNICOS Y CERTIFICACIÓN PARA REGISTRO DE FIRMAS DIGITALES</t>
  </si>
  <si>
    <t>2024.06.21.0001.110.530204.000..13.01.000.0.000</t>
  </si>
  <si>
    <t>EDICIÓN, IMPRESIÓN, REPRODUCCIÓN, PUBLICACIONES, SUSCRIPCIONES</t>
  </si>
  <si>
    <t>2024.06.41.0001.110.530202.000..13.01.000.0.000</t>
  </si>
  <si>
    <t>FLETES Y MANIOBRAS</t>
  </si>
  <si>
    <t>TRASLADOS, INSTALACIONES, VIATICOS Y SUBSISTENCIAS</t>
  </si>
  <si>
    <t>2024.06.09.0001.110.530301.000..13.01.000.0.000</t>
  </si>
  <si>
    <t>PASAJES AL INTERIOR</t>
  </si>
  <si>
    <t>2024.06.10.0001.110.530303.000..13.01.000.0.000</t>
  </si>
  <si>
    <t>VIATICOS Y SUBSISTENCIAS AL INTERIOR</t>
  </si>
  <si>
    <t>2024.06.55.0001.110.530302.000.13.01.000.0.000</t>
  </si>
  <si>
    <t>PASAJES AL EXTERIOR</t>
  </si>
  <si>
    <t>2024.06.56.0001.110.530304.000.13.01.000.0.000</t>
  </si>
  <si>
    <t>VIATICOS Y SUBSISTENCIAS EN EL EXTERIOR</t>
  </si>
  <si>
    <t>INSTALACION, MANTENIMIENTO Y REPARACION</t>
  </si>
  <si>
    <t>2024.06.11.0001.110.530418.000..13.01.000.0.000</t>
  </si>
  <si>
    <t>MANTENIMIENTO DE ÁREAS VERDES Y ARREGLO DE VÍAS INTERNAS</t>
  </si>
  <si>
    <t>2024.06.12.0001.110.530402.000..13.01.000.0.000</t>
  </si>
  <si>
    <t>EDIFICIOS, LOCALES, RESIDENCIAS Y CABLEADO ESTRUTURADO (INSTALACIÓN, MANTENIMIENTO Y REPARACIONES)</t>
  </si>
  <si>
    <t>2024.06.13.0001.110.530403.000..13.01.000.0.000</t>
  </si>
  <si>
    <t>MOBILIARIOS (INSTALACIONES MANTENIMIENTO Y REPARACIONES)</t>
  </si>
  <si>
    <t>2024.06.14.0001.110.530404.000..13.01.000.0.000</t>
  </si>
  <si>
    <t>MAQUINARIAS Y EQUIPOS (INSTALACIONES, MANTENIMIENTO Y REPARACIONES)</t>
  </si>
  <si>
    <t>ARRENDAMIENTOS DE BIENES</t>
  </si>
  <si>
    <t>2023.06.52.0001.110.530505.001.13.01.000.0.000</t>
  </si>
  <si>
    <t>VEHICULOS (ARRENDAMIENTO) (ARRASTRE)</t>
  </si>
  <si>
    <t>2023.06.53.0001.110.530502.000.13.01.000.0.000</t>
  </si>
  <si>
    <t>EDIFICIOS, LOCALES Y RESIDENCIAS, CASILLEROS, JUDICIALES Y BANCARIOS (ARRENDAMIENTOS). (ARRASTRE)</t>
  </si>
  <si>
    <t>2024.06.15.0001.110.530505.000..13.01.000.0.000</t>
  </si>
  <si>
    <t>VEHICULOS (ARRENDAMIENTO)</t>
  </si>
  <si>
    <t>2024.06.16.0001.110.530502.000..13.01.000.0.000</t>
  </si>
  <si>
    <t>EDIFICIOS, LOCALES Y RESIDENCIAS, PARQUEADEROS, CASILLEROS JUDICIALES Y BANCARIOS (ARRENDAMIENTO)</t>
  </si>
  <si>
    <t>CONTRATACIONES DE ESTUDIOS E INVESTIGACIONES</t>
  </si>
  <si>
    <t>2024.06.17.0001.110.530601.000..13.01.000.0.000</t>
  </si>
  <si>
    <t>CONSULTORÍA, ASESORÍA E INVESTIGACIÓN ESPECIALIZADA</t>
  </si>
  <si>
    <t>2024.06.18.0001.110.530602.000..13.01.000.0.000</t>
  </si>
  <si>
    <t>SERVICIO DE AUDITORIA</t>
  </si>
  <si>
    <t>2024.06.42.0001.110.530607.000..13.01.000.0.000</t>
  </si>
  <si>
    <t>SERVICIOS TÉCNICOS ESPECIALIZADOS (SERVICIO ESPECIALIZADO DE COBRANZA Y RECUPERACIÓN DE CARTERA)</t>
  </si>
  <si>
    <t>BIENES DE USO Y CONSUMO CORRIENTE</t>
  </si>
  <si>
    <t>2024.06.19.0001.110.530801.000..13.01.000.0.000</t>
  </si>
  <si>
    <t>ALIMENTOS Y BEBIDAS</t>
  </si>
  <si>
    <t>2024.06.20.0001.110.530804.000..13.01.000.0.000</t>
  </si>
  <si>
    <t>MATERIALES DE OFICINA</t>
  </si>
  <si>
    <t>2024.06.22.0001.110.530805.000..13.01.000.0.000</t>
  </si>
  <si>
    <t>MATERIALES DE ASEO</t>
  </si>
  <si>
    <t>2024.06.23.0001.110.530811.000..13.01.000.0.000</t>
  </si>
  <si>
    <t>MATERIALES DE CONSTRUCCION, ELECTRICOS, PLOMERIA Y CARPINTERIA Y SEÑALIZACIÓN VIAL</t>
  </si>
  <si>
    <t>ACCESORIOS E INSUMOS QUIMICOS Y ORGANICOS</t>
  </si>
  <si>
    <t>2024.06.25.0001.110.530813.000..13.01.000.0.000</t>
  </si>
  <si>
    <t>REPUESTOS Y ACCESORIOS</t>
  </si>
  <si>
    <t>2024.06.26.0001.110.530820.000..13.01.000.0.000</t>
  </si>
  <si>
    <t>MENAJE Y ACCESORIOS DESCARTABLES</t>
  </si>
  <si>
    <t>BIENES MUEBLES NO DEPRECIABLES</t>
  </si>
  <si>
    <t>2024.06.27.0001.110.531404.000..13.01.000.0.000</t>
  </si>
  <si>
    <t>MAQUINARIAS Y EQUIPOS</t>
  </si>
  <si>
    <t>2024.06.28.0001.110.531406.000..13.01.000.0.000</t>
  </si>
  <si>
    <t>HERRAMIENTAS Y EQUIPOS MENORES</t>
  </si>
  <si>
    <t>2024.06.29.0001.110.531403.000..13.01.000.0.000</t>
  </si>
  <si>
    <t>MOBILIARIO</t>
  </si>
  <si>
    <t>2024.06.30.0001.110.531411.000..13.01.000.0.000</t>
  </si>
  <si>
    <t>PARTES Y REPUESTOS</t>
  </si>
  <si>
    <t>INTERESES DE LA DEUDA PUBLICA INTERNA</t>
  </si>
  <si>
    <t>2024.06.31.0001.110.560206.000..13.01.000.0.000</t>
  </si>
  <si>
    <t>COMISIONES Y OTROS CARGOS</t>
  </si>
  <si>
    <t>IMPUESTOS, TASAS Y CONTRIBUCIONES</t>
  </si>
  <si>
    <t>2024.06.32.0001.110.570102.000..13.01.000.0.000</t>
  </si>
  <si>
    <t>TASAS GENERALES, IMPUESTOS, CONTRIBUCIONES, PERMISOS, LICENCIAS Y PATENTES</t>
  </si>
  <si>
    <t>2024.06.33.0001.110.570104.000..13.01.000.0.000</t>
  </si>
  <si>
    <t>CONTRIBUCIONES ESPECIALES Y DE MEJORA</t>
  </si>
  <si>
    <t>SEGUROS, COSTOS FINANCIEROS Y OTROS GASTOS</t>
  </si>
  <si>
    <t>2024.06.34.0001.110.570201.000..13.01.000.0.000</t>
  </si>
  <si>
    <t>SEGUROS</t>
  </si>
  <si>
    <t>COMISONES BANCARIAS</t>
  </si>
  <si>
    <t>2024.06.36.0001.110.570206.000..13.01.000.0.000</t>
  </si>
  <si>
    <t>COSTAS JUDICIALES, TRAMITES NOTARIALES Y LEGALIZACIÓN DE DOCUMENTOS Y ARREGLOS EXTRAJUDICIALES</t>
  </si>
  <si>
    <t>2024.06.37.0001.110.570219.000..13.01.000.0.000</t>
  </si>
  <si>
    <t>DEVOLUCIONES</t>
  </si>
  <si>
    <t>DIETAS</t>
  </si>
  <si>
    <t>2023.06.54.0001.110.570301.000.13.01.000.0.000</t>
  </si>
  <si>
    <t>DIETAS (ARRASTRE)</t>
  </si>
  <si>
    <t>2024.06.38.0001.110.570301.000..13.01.000.0.000</t>
  </si>
  <si>
    <t>BIENES MUEBLES</t>
  </si>
  <si>
    <t>2024.06.39.0001.110.840104.000..13.01.000.0.000</t>
  </si>
  <si>
    <t>2024.06.40.0001.110.840103.000..13.01.000.0.000</t>
  </si>
  <si>
    <t>2024.06.43.0001.110.840105.000..13.01.000.0.000</t>
  </si>
  <si>
    <t>VEHICULOS (BIENES DE LARGA DURACION)</t>
  </si>
  <si>
    <t>120 DESARROLLO INSTITUCIONAL Y HUMANO</t>
  </si>
  <si>
    <t>REMUNERACIONES BASICAS</t>
  </si>
  <si>
    <t>2024.07.01.0001.120.510105.000..13.01.000.0.000</t>
  </si>
  <si>
    <t>REMUNERACIONES UNIFICADAS</t>
  </si>
  <si>
    <t>REMUNERACIONES COMPLEMENTARIAS</t>
  </si>
  <si>
    <t>2024.07.02.0001.120.510203.000..13.01.000.0.000</t>
  </si>
  <si>
    <t>DÉCIMO TERCER SUELDO</t>
  </si>
  <si>
    <t>2024.07.03.0001.120.510204.000..13.01.000.0.000</t>
  </si>
  <si>
    <t>DÉCIMO CUARTO SUELDO</t>
  </si>
  <si>
    <t>REMUNERACIONES TEMPORALES</t>
  </si>
  <si>
    <t>2024.07.06.0001.120.510512.000..13.01.000.0.000</t>
  </si>
  <si>
    <t>SUBROGACIÓN</t>
  </si>
  <si>
    <t>2024.07.07.0001.120.510509.000..13.01.000.0.000</t>
  </si>
  <si>
    <t>HORAS EXTRAORDINARIAS Y SUPLEMENTARIAS</t>
  </si>
  <si>
    <t>2024.07.08.0001.120.510510.000..13.01.000.0.000</t>
  </si>
  <si>
    <t>SERVICIOS PERSONALES POR CONTRATO</t>
  </si>
  <si>
    <t>2024.07.09.0001.120.510513.000..13.01.000.0.000</t>
  </si>
  <si>
    <t>ENCARGOS</t>
  </si>
  <si>
    <t>APORTES PATRONALES A LA SEGURIDAD SOCIAL</t>
  </si>
  <si>
    <t>2024.07.04.0001.120.510602.000..13.01.000.0.000</t>
  </si>
  <si>
    <t>FONDO DE RESERVA</t>
  </si>
  <si>
    <t>2024.07.05.0001.120.510601.000..13.01.000.0.000</t>
  </si>
  <si>
    <t>APORTE PATRONAL</t>
  </si>
  <si>
    <t>INDEMNIZACIONES</t>
  </si>
  <si>
    <t>2024.07.10.0001.120.510707.000..13.01.000.0.000</t>
  </si>
  <si>
    <t>COMPENSACION POR VACACIONES NO GOZADAS</t>
  </si>
  <si>
    <t>2024.07.11.0001.120.510711.000..13.01.000.0.000</t>
  </si>
  <si>
    <t>INDEMNIZACIONES LABORALES</t>
  </si>
  <si>
    <t>2023.07.31.0001.120.530601.000.13.01.000.0.000</t>
  </si>
  <si>
    <t>CONSULTORIA ASESORIA E INVESTIGACION ESPECIALIZADA (ARRASTRE)</t>
  </si>
  <si>
    <t>2023.07.32.0001.120.530606.000.13.01.000.0.000</t>
  </si>
  <si>
    <t>HONORARIOS POR CONTRATOS CIVILES DE SERVICIOS (ARRASTRE)</t>
  </si>
  <si>
    <t>2024.07.12.0001.120.530612.000..13.01.000.0.000</t>
  </si>
  <si>
    <t>CAPACITACIÓN A SERVIDORES PÊBLICOS</t>
  </si>
  <si>
    <t>2024.07.14.0001.120.530609.000..13.01.000.0.000</t>
  </si>
  <si>
    <t>INVESTIGACIONES PROFESIONALES Y ANÁLISIS DE LABORATORIO</t>
  </si>
  <si>
    <t>2024.07.16.0001.120.530601.000..13.01.000.0.000</t>
  </si>
  <si>
    <t>2024.07.18.0001.120.530606.000..13.01.000.0.000</t>
  </si>
  <si>
    <t>HONORARIOS POR CONTRATOS CIVILES DE SERVICIOS</t>
  </si>
  <si>
    <t>2024.07.13.0001.120.530802.000..13.01.000.0.000</t>
  </si>
  <si>
    <t>VESTUARIO LENCERÍA Y PRENDAS DE PROTECCIÓN UNIFORMES CARPAS</t>
  </si>
  <si>
    <t>2024.07.15.0001.120.530809.000..13.01.000.0.000</t>
  </si>
  <si>
    <t>MEDICAMENTOS</t>
  </si>
  <si>
    <t>2024.07.17.0001.120.530819.000..13.01.000.0.000</t>
  </si>
  <si>
    <t>2024.07.20.0001.120.710105.000..13.01.000.0.000</t>
  </si>
  <si>
    <t>2024.07.19.0001.120.710203.000..13.01.000.0.000</t>
  </si>
  <si>
    <t>DECIMO TERCER SUELDO</t>
  </si>
  <si>
    <t>2024.07.21.0001.120.710204.000..13.01.000.0.000</t>
  </si>
  <si>
    <t>DECIMO CUARTO SUELDO</t>
  </si>
  <si>
    <t>2024.07.22.0001.120.710510.000..13.01.000.0.000</t>
  </si>
  <si>
    <t>2024.07.23.0001.120.710601.000..13.01.000.0.000</t>
  </si>
  <si>
    <t>2024.07.24.0001.120.710602.000..13.01.000.0.000</t>
  </si>
  <si>
    <t>FONDOS DE RESERVA</t>
  </si>
  <si>
    <t>2024.07.25.0001.120.710707.000..13.01.000.0.000</t>
  </si>
  <si>
    <t>2024.07.26.0001.120.710711.000..13.01.000.0.000</t>
  </si>
  <si>
    <t>CONTRATACIÓN DE ESTUDIOS, INVESTIGACIONES Y SERVICIOS TÉCNICOS ESPECIALIZADOS</t>
  </si>
  <si>
    <t>2024.07.28.0001.120.730612.000..13.01.000.0.000</t>
  </si>
  <si>
    <t>CAPACITACIÓN A SERVIDORES PUBLICOS</t>
  </si>
  <si>
    <t>BIENES DE USO Y CONSUMO DE INVERSION</t>
  </si>
  <si>
    <t>2024.07.29.0001.120.730802.000..13.01.000.0.000</t>
  </si>
  <si>
    <t>VESTUARIO LENCERÍA Y PRENDAS DE PROTECCIÓN UNIFORMES CARPAS,</t>
  </si>
  <si>
    <t>2024.07.30.0001.120.730802.000..13.01.000.0.000</t>
  </si>
  <si>
    <t>OBLIGACIONES NO RECONOCIDAS NI PAGADAS DE EJERCICIOS ANTERIORES</t>
  </si>
  <si>
    <t>2024.07.27.0001.120.990101.000..13.01.000.0.000</t>
  </si>
  <si>
    <t>OBLIGACIONES DE EJERCICIOS ANTERIORES POR EGRESOS DE PERSONAL</t>
  </si>
  <si>
    <t>130 DESARROLLO INFORMATICO</t>
  </si>
  <si>
    <t>2024.05.01.0001.130.530105.000..13.01.000.0.000</t>
  </si>
  <si>
    <t>GASTOS EN INFORMATICA</t>
  </si>
  <si>
    <t>2023.05.08.0001.130.530704.000.13.01.000.0.000</t>
  </si>
  <si>
    <t>MANTENIMIENTO Y REPARACION DE EQUIPOS Y SISTEMAS INFORMÁTICOS (ARRASTRE)</t>
  </si>
  <si>
    <t>2024.05.02.0001.130.530701.000..13.01.000.0.000</t>
  </si>
  <si>
    <t>DESARROLLO, ACTUALIZACION, ASISTENCIA TECNICA Y SPORTE DE SISTEMAS INFORMATICOS</t>
  </si>
  <si>
    <t>2024.05.03.0001.130.530702.000..13.01.000.0.000</t>
  </si>
  <si>
    <t>ARRENDAMIENTO Y LINCENCIA DE USO DE PAQUETES INFORMATICOS</t>
  </si>
  <si>
    <t>2024.05.05.0001.130.530704.000..13.01.000.0.000</t>
  </si>
  <si>
    <t>MANTENIMIENTO Y REPARACION DE EQUIPOS Y SISTEMAS INFORMÁTICOS</t>
  </si>
  <si>
    <t>2023.05.09.0001.130.530813.000.13.01.000.0.000</t>
  </si>
  <si>
    <t>REPUESTOS Y ACCESORIOS (ARRASTRE)</t>
  </si>
  <si>
    <t>2024.05.04.0001.130.530813.000..13.01.000.0.000</t>
  </si>
  <si>
    <t>2024.05.06.0001.130.531407.000..13.01.000.0.000</t>
  </si>
  <si>
    <t>EQUIPOS, SISTEMAS Y PAQUETES INFORMATICOS</t>
  </si>
  <si>
    <t>2024.05.07.0001.130.840107.000..13.01.000.0.000</t>
  </si>
  <si>
    <t>140 COMUNICACION SOCIAL</t>
  </si>
  <si>
    <t>2024.04.02.0001.140.530204.000..13.01.000.0.000</t>
  </si>
  <si>
    <t>2024.04.05.0001.140.530704.000..13.01.000.0.000</t>
  </si>
  <si>
    <t>2024.04.01.0001.140.730207.000..13.01.000.0.000</t>
  </si>
  <si>
    <t>DIFUSION, INFORMACION Y PUBLICIDAD</t>
  </si>
  <si>
    <t>2024.04.03.0001.140.730249.000..13.01.000.0.000</t>
  </si>
  <si>
    <t>EVENTOS PUBLICOS PROMOCIONALES</t>
  </si>
  <si>
    <t>2024.04.06.0001.140.730222.000..13.01.000.0.000</t>
  </si>
  <si>
    <t>SERVICIOS Y DERECHOS EN PRODUCCION Y PROGRAMACION DE RADIO, TELEVISION Y PRODUCCION DE VIDEOS</t>
  </si>
  <si>
    <t>2024.04.04.0001.140.840107.000..13.01.000.0.000</t>
  </si>
  <si>
    <t>160 GASTOS COMUNES DE LA ENTIDAD</t>
  </si>
  <si>
    <t>SECTOR PUBLICO FINANCIERO (PRESTAMO INTERESES INTERSECCIONES SEMAFORICAS)</t>
  </si>
  <si>
    <t>2024.06.44.0001.160.560201.000..13.01.000.0.000</t>
  </si>
  <si>
    <t>SECTOR PUBLICO FINANCIERO (PRESTAMO EDIFICIO INTERES)</t>
  </si>
  <si>
    <t>TRANSFERENCIAS CORRIENTES AL SECTOR PUBLICO</t>
  </si>
  <si>
    <t>2024.06.45.0001.160.580108.000..13.01.000.0.000</t>
  </si>
  <si>
    <t>A CUENTAS O FONDOS ESPECIALES</t>
  </si>
  <si>
    <t>AMORTIZACION DEUDA INTERNA</t>
  </si>
  <si>
    <t>2024.06.46.0001.160.960201.000..13.01.000.0.000</t>
  </si>
  <si>
    <t>AL SECTOR PUBLICO FINANCIERO (PRESTAMO EDIFICIO CAPITAL)</t>
  </si>
  <si>
    <t>2024.06.49.0001.160.960201.000..13.01.000.0.000</t>
  </si>
  <si>
    <t>SECTOR PUBLICO FINANCIERO (PRESTAMO CAPITAL INTERSECCIONES SEMAFORICAS)</t>
  </si>
  <si>
    <t>DEUDA FLOTANTE</t>
  </si>
  <si>
    <t>2024.06.47.0001.160.970101.000..13.01.000.0.000</t>
  </si>
  <si>
    <t>DE CUENTAS POR PAGAR</t>
  </si>
  <si>
    <t>310 DIRECCIÓN TÉCNICA DE GESTIÓN DE MOVILIDAD</t>
  </si>
  <si>
    <t>2024.08.01.0001.310.730204.000..13.01.000.0.000</t>
  </si>
  <si>
    <t>2024.08.02.0001.310.730249.000..13.01.000.0.000</t>
  </si>
  <si>
    <t>2024.12.03.0001.310.730255.000..13.01.000.0.000</t>
  </si>
  <si>
    <t>COMBUSTIBLES</t>
  </si>
  <si>
    <t>2023.15.09.0001.310.730404.000.13.01.000.0.000</t>
  </si>
  <si>
    <t>MAQUINARIAS Y EQUIPOS (INSTALACION MANTENIMIENTO Y REPARACIONES) - (ARRASTRE)</t>
  </si>
  <si>
    <t>2024.15.01.0001.310.730404.000..13.01.000.0.000</t>
  </si>
  <si>
    <t>SERVICIOS DE MANTENIMIENTO Y REPOTENCIACION DEL SISTEMA SEMAFÒRICO DEL CANTÒN PORTOVIEJO.</t>
  </si>
  <si>
    <t>2024.15.02.0001.310.730404.000..13.01.000.0.000</t>
  </si>
  <si>
    <t>MAQUINARIAS Y EQUIPOS (INSTALACION, MANTENIMIENTO Y REPARACIONES)</t>
  </si>
  <si>
    <t>2024.15.08.0001.310.730404.000..13.01.000.0.000</t>
  </si>
  <si>
    <t>2024.12.02.0001.310.730604.000..13.01.000.0.000</t>
  </si>
  <si>
    <t>FISCALIZACIÓN E INSPECCIONES TECNICAS</t>
  </si>
  <si>
    <t>2023.11.03.0001.310.730811.008.13.01.000.0.000</t>
  </si>
  <si>
    <t>SEÑALIZACION HORIZONTAL (ARRASTRE)</t>
  </si>
  <si>
    <t>2023.15.10.0001.310.730811.000.13.01.000.0.000</t>
  </si>
  <si>
    <t>INSUMOS MATERIALES Y SUMINISTROS PARA CONSTRUCCIÓN ELECTRICIDAD PLOMERÍA CARPINTERÍA SEÑALIZACIÓN VIAL (ARRASTRE)</t>
  </si>
  <si>
    <t>2024.09.01.0001.310.730811.000..13.01.000.0.000</t>
  </si>
  <si>
    <t>SEÑALIZACION VERTICAL</t>
  </si>
  <si>
    <t>2024.10.01.0001.310.730811.000..13.01.000.0.000</t>
  </si>
  <si>
    <t>DISPOSITIVOS DE SEGURIDAD VIAL</t>
  </si>
  <si>
    <t>2024.11.01.0001.310.730811.000..13.01.000.0.000</t>
  </si>
  <si>
    <t>SEÑALIZACION HORIZONTAL</t>
  </si>
  <si>
    <t>2024.11.02.0001.310.730811.000..13.01.000.0.000</t>
  </si>
  <si>
    <t>2024.12.01.0001.310.730813.000..13.01.000.0.000</t>
  </si>
  <si>
    <t>2024.14.01.0001.310.730812.000..13.01.000.0.000</t>
  </si>
  <si>
    <t>MATERIALES DIDÁCTICOS</t>
  </si>
  <si>
    <t>2024.15.03.0001.310.730811.000..13.01.000.0.000</t>
  </si>
  <si>
    <t>INSUMOS, MATERIALES Y SUMINISTROS PARA CONSTRUCCIÓN, ELECTRICIDAD, PLOMERÍA, CARPINTERÍA, SEÑALIZACIÓN VIAL, NAVEGACIÓN, CONTRA INCENDIOS Y PLACAS</t>
  </si>
  <si>
    <t>2024.15.04.0001.310.730811.000..13.01.000.0.000</t>
  </si>
  <si>
    <t>INSUMOS, MATERIALES Y SUMINISTROS PARA SEMAFORIZACIÓN</t>
  </si>
  <si>
    <t>2024.15.05.0001.310.730813.000..13.01.000.0.000</t>
  </si>
  <si>
    <t>2024.15.06.0001.310.731406.000..13.01.000.0.000</t>
  </si>
  <si>
    <t>HERRAMIENTAS MENORES NO DEPRECIABLES</t>
  </si>
  <si>
    <t>2024.15.07.0001.310.731404.000..13.01.000.0.000</t>
  </si>
  <si>
    <t>MAQUINARIAS Y EQUIPOS (NO DEPRECIABLES)</t>
  </si>
  <si>
    <t>OBRAS DE INFRAESTRUCTURA</t>
  </si>
  <si>
    <t>2024.13.01.0001.310.750105.000..13.01.000.0.000</t>
  </si>
  <si>
    <t>OBRAS PUBLICAS DE TRANSPORTES Y VIAS</t>
  </si>
  <si>
    <t>320 DIRECCIÓN DE CONTROL OPERATIVO Y FISCALIZACIÓN DE TRÁNSITO</t>
  </si>
  <si>
    <t>2023.01.21.0001.320.530246.000.13.01.000.0.000</t>
  </si>
  <si>
    <t>RASTREO MONITOREO Y SEGUIMIENTO (ARRASTRE)</t>
  </si>
  <si>
    <t>2024.01.17.0001.320.530246.000..13.01.000.0.000</t>
  </si>
  <si>
    <t>RASTREO, MONITOREO Y SEGUIMIENTO</t>
  </si>
  <si>
    <t>2023.01.22.0001.320.730105.000.13.01.000.0.000</t>
  </si>
  <si>
    <t>TELECOMUNICACIONES (ARRASTRE)</t>
  </si>
  <si>
    <t>2024.01.05.0001.320.730105.000..13.01.000.0.000</t>
  </si>
  <si>
    <t>2023.01.23.0001.320.730255.000.13.01.000.0.000</t>
  </si>
  <si>
    <t>COMBUSTIBLES (ARRASTRE)</t>
  </si>
  <si>
    <t>2024.01.07.0001.320.730204.000..13.01.000.0.000</t>
  </si>
  <si>
    <t>2024.01.08.0001.320.730204.000..13.01.000.0.000</t>
  </si>
  <si>
    <t>2024.01.09.0001.320.730255.000..13.01.000.0.000</t>
  </si>
  <si>
    <t>COMBUSTIBLE</t>
  </si>
  <si>
    <t>2024.01.16.0001.320.730204.000..13.01.000.0.000</t>
  </si>
  <si>
    <t>2023.01.25.0001.320.730404.000.13.01.000.0.000</t>
  </si>
  <si>
    <t>2023.09.50.0001.320.730405.000.13.01.000.0.000</t>
  </si>
  <si>
    <t>VEHICULOS (INSTALACION Y MANTENIMIENTO) - (ARRASTRE)</t>
  </si>
  <si>
    <t>2024.01.02.0001.320.730405.000..13.01.000.0.000</t>
  </si>
  <si>
    <t>VEHICULOS (INSTALACION Y MANTENIMIENTO)</t>
  </si>
  <si>
    <t>2024.01.12.0001.320.730404.000..13.01.000.0.000</t>
  </si>
  <si>
    <t>2024.01.14.0001.320.730404.000..13.01.000.0.000</t>
  </si>
  <si>
    <t>2024.01.19.0001.320.730404.000..13.01.000.0.000</t>
  </si>
  <si>
    <t>2023.01.26.0001.320.730504.000.13.01.000.0.000</t>
  </si>
  <si>
    <t>MAQUINARIAS Y EQUIPOS (ARRENDAMIENTO) - (ARRASTRE)</t>
  </si>
  <si>
    <t>2023.01.27.0001.320.730504.000.13.01.000.0.000</t>
  </si>
  <si>
    <t>MAQUINARIAS Y EQUIPOS (ARRENDAMIENTO) ALQUILER DE EQUIPOS HAND HELD IMPRESORAS TÉRMICAS BODY CAM (ARRASTRE)</t>
  </si>
  <si>
    <t>2024.01.06.0001.320.730504.000..13.01.000.0.000</t>
  </si>
  <si>
    <t>MAQUINARIAS Y EQUIPOS (ARRENDAMIENTO)</t>
  </si>
  <si>
    <t>2024.01.18.0001.320.730504.000..13.01.000.0.000</t>
  </si>
  <si>
    <t>2023.01.20.0001.320.730607.000.13.01.000.0.000</t>
  </si>
  <si>
    <t>SERVICIOS TÉCNICOS ESPECIALIZADOS - ALIANZA SEVIPOR (ARRASTRE)</t>
  </si>
  <si>
    <t>2023.01.28.0001.320.730813.001.13.01.000.0.000</t>
  </si>
  <si>
    <t>2023.09.56.0001.320.730803.000.13.01.000.0.000</t>
  </si>
  <si>
    <t>LUBRICANTES (ARRASTRE)</t>
  </si>
  <si>
    <t>2024.01.01.0001.320.730813.000..13.01.000.0.000</t>
  </si>
  <si>
    <t>2024.01.03.0001.320.730803.000..13.01.000.0.000</t>
  </si>
  <si>
    <t>LUBRICANTES</t>
  </si>
  <si>
    <t>2024.01.04.0001.320.730826.000..13.01.000.0.000</t>
  </si>
  <si>
    <t>DISPOSITIVOS MEDICOS DE USO GENERAL</t>
  </si>
  <si>
    <t>2024.01.10.0001.320.730807.000..13.01.000.0.000</t>
  </si>
  <si>
    <t>MATERIALES DE IMPRESIÓN, FOTOGRAFÍA, REPRODUCCIÓN Y PUBLICACIONES</t>
  </si>
  <si>
    <t>2024.01.11.0001.320.730811.000..13.01.000.0.000</t>
  </si>
  <si>
    <t>DISPOSITIVOS DE SEGURIDAD</t>
  </si>
  <si>
    <t>2024.01.13.0001.320.730819.000..13.01.000.0.000</t>
  </si>
  <si>
    <t>2024.01.15.0001.320.730813.000..13.01.000.0.000</t>
  </si>
  <si>
    <t>330 GESTIÓN DE MATRICULACIÓN VEHICULAR</t>
  </si>
  <si>
    <t>2024.03.01.0001.330.730204.000..13.01.000.0.000</t>
  </si>
  <si>
    <t>2024.03.02.0001.330.730204.000..13.01.000.0.000</t>
  </si>
  <si>
    <t>2024.03.04.0001.330.730607.000..13.01.000.0.000</t>
  </si>
  <si>
    <t>SERVICIOS TÉCNICOS ESPECIALIZADOS</t>
  </si>
  <si>
    <t>2024.03.03.0001.330.730702.000..13.01.000.0.000</t>
  </si>
  <si>
    <t>ARRENDAMIENTO Y LICENCIAS DE USO DE PAQUETES INFORMATICOS</t>
  </si>
  <si>
    <t>340 INVESTIGACIONES ESTUDIOS Y SERVICIOS ESPECIALIZADOS</t>
  </si>
  <si>
    <t>2023.02.04.0001.340.730601.000.13.01.000.0.000</t>
  </si>
  <si>
    <t>CONSULTORIA ASESORIA E INVESTIGACIONES ESPECIALIZADA (ARRASTRE)</t>
  </si>
  <si>
    <t>2024.02.01.0001.340.730605.000..13.01.000.0.000</t>
  </si>
  <si>
    <t>ESTUDIO Y DISEÑO DE PROYECTOS</t>
  </si>
  <si>
    <t>2024.02.02.0001.340.730606.000..13.01.000.0.000</t>
  </si>
  <si>
    <t>2024.02.03.0001.340.730601.000..13.01.000.0.000</t>
  </si>
  <si>
    <t>CONSULTORIA, ASESORIA E INVESTIGACIONES ESPECIALIZADA</t>
  </si>
  <si>
    <t>TOTALES</t>
  </si>
  <si>
    <t>SALDO DISPONIBLE</t>
  </si>
  <si>
    <t>% EJECUCIÓN</t>
  </si>
  <si>
    <t>2024.06.48.0001.160.560201.000..13.01.000.0.000</t>
  </si>
  <si>
    <t>2024.06.57.0001.110.530401.000.13.01.000.0.000</t>
  </si>
  <si>
    <t>TERRENOS (MANTENIMIENTO)</t>
  </si>
  <si>
    <t>2024.06.24.0001.110.530819.000..A00.0.000</t>
  </si>
  <si>
    <t>2024.08.03.0001.310.730802.000.13.01.000.0.000</t>
  </si>
  <si>
    <t>VESTUARIO, LENCERIA Y PRENDAS DE PROTECCION</t>
  </si>
  <si>
    <t>2024.04.08.0001.140.730813.000.13.01.000.0.000</t>
  </si>
  <si>
    <t>2024.04.07.0001.140.840104.000.13.01.000.0.000</t>
  </si>
  <si>
    <t>MAQUINARIAS Y EQUIPOS (BIENES DE LARGA DURACION)</t>
  </si>
  <si>
    <t>2024.12.04.0001.310.840106.000.13.01.000.0.000</t>
  </si>
  <si>
    <t>HERRAMIENTAS (BIENES DE LARGA DURACION)</t>
  </si>
  <si>
    <t>2024.01.30.0001.320.730255.000.13.01.000.0.000</t>
  </si>
  <si>
    <t>2024.03.05.0001.330.730204.000.13.01.000.0.000</t>
  </si>
  <si>
    <t>EDICION, IMPRESION, REPRODUC, PUBLICACIONES, SUSCRIPCIONES, FOTOC</t>
  </si>
  <si>
    <t>2024.07.33.0001.120.530826.000.13.01.000.0.000</t>
  </si>
  <si>
    <t>% COMPROMETIDO</t>
  </si>
  <si>
    <t>2024.12.05.0001.310.730417.000.13.01.000.0.000</t>
  </si>
  <si>
    <t>INFRAESTRUCTURA</t>
  </si>
  <si>
    <t>2024.06.58.0001.110.530417.000.13.01.000.0.000</t>
  </si>
  <si>
    <t>INFRAESTRUCTURAS</t>
  </si>
  <si>
    <t>2024.06.59.0001.110.530504.000.13.01.000.0.000</t>
  </si>
  <si>
    <t>MAQUINARIAS Y EQUIPOS (ARRENDAMIENTOS)</t>
  </si>
  <si>
    <t>2024.08.01.0001.310.730204.000.13.01.000.0.000</t>
  </si>
  <si>
    <t>2024.08.04.0001.310.730802.000.13.01.000.0.000</t>
  </si>
  <si>
    <t>2024.08.05.0001.310.731404.000.13.01.000.0.000</t>
  </si>
  <si>
    <t>2024.08.06.0001.310.731403.000.13.01.000.0.000</t>
  </si>
  <si>
    <t>MOBILIARIOS (BIENES MUEBLES NO DEPRECIABLES)</t>
  </si>
  <si>
    <t>2024.08.07.0001.310.840107.000.13.01.000.0.000</t>
  </si>
  <si>
    <t>Codificado ANTES LIQUIDACIÓN</t>
  </si>
  <si>
    <t>SUPLEMENTO</t>
  </si>
  <si>
    <t xml:space="preserve">Reducción </t>
  </si>
  <si>
    <t>Traspaso</t>
  </si>
  <si>
    <t>Total de Liquidación</t>
  </si>
  <si>
    <t>Nuevo Codificado</t>
  </si>
  <si>
    <t>TOTAL COMPROMETIDO</t>
  </si>
  <si>
    <t>SALDO POR COMPROMETER</t>
  </si>
  <si>
    <t>SALDO POR DEVENGAR</t>
  </si>
  <si>
    <t>SALDO DE CERTIFICACIÓN</t>
  </si>
  <si>
    <t>SALDO POR PAGAR</t>
  </si>
  <si>
    <t>TOTAL ARRASTRE</t>
  </si>
  <si>
    <t>TOTAL REFORMA POR LIQUIDACIÓN</t>
  </si>
  <si>
    <t>cta por pagar 2024</t>
  </si>
  <si>
    <t>ctas por pagar años anteriores</t>
  </si>
  <si>
    <t>Codificado Final</t>
  </si>
  <si>
    <t>Código</t>
  </si>
  <si>
    <t>Partida</t>
  </si>
  <si>
    <t>TOTALES:</t>
  </si>
  <si>
    <t>Saldo certificacion</t>
  </si>
  <si>
    <t>GASTOS CORRIENTES</t>
  </si>
  <si>
    <t>GASTOS EN PERSONAL</t>
  </si>
  <si>
    <t>BIENES Y SERVICIOS DE CONSUMO</t>
  </si>
  <si>
    <t>GASTOS FINANCIEROS</t>
  </si>
  <si>
    <t>OTROS GASTOS</t>
  </si>
  <si>
    <t>TRANSFERENCIAS CORRIENTES</t>
  </si>
  <si>
    <t>GASTOS DE INVERSION</t>
  </si>
  <si>
    <t>GASTOS EN PERSONAL PARA INVERSION</t>
  </si>
  <si>
    <t>BIENES Y SERVICIOS DE CONSUMO PARA INVERSION</t>
  </si>
  <si>
    <t>OBRAS PUBLICAS</t>
  </si>
  <si>
    <t>GASTOS DE CAPITAL</t>
  </si>
  <si>
    <t>ACTIVOS DE LARGA DURACION</t>
  </si>
  <si>
    <t>APLICACION DEL FINANCIAMIENTO</t>
  </si>
  <si>
    <t>AMORTIZACION DE LA DEUDA PUBLICA</t>
  </si>
  <si>
    <t>PASIVO CIRCULANTE</t>
  </si>
  <si>
    <t>TOTAL</t>
  </si>
  <si>
    <t xml:space="preserve"> Cuenta por pagar de bienes y consumos </t>
  </si>
  <si>
    <t xml:space="preserve"> Saldo por pagar </t>
  </si>
  <si>
    <t xml:space="preserve"> Para devengar bienes y servicios de consumos corriente e inversión. </t>
  </si>
  <si>
    <t xml:space="preserve"> Saldo por devengar </t>
  </si>
  <si>
    <t xml:space="preserve"> Saldo por comprometer </t>
  </si>
  <si>
    <t xml:space="preserve"> Saldo de Certificación </t>
  </si>
  <si>
    <t xml:space="preserve"> DETALLE O JUSTIFICACIÓN </t>
  </si>
  <si>
    <t xml:space="preserve"> % de representación del presupuesto liquidado </t>
  </si>
  <si>
    <t xml:space="preserve"> VALOR </t>
  </si>
  <si>
    <t>Saldo por pagar</t>
  </si>
  <si>
    <t>SALDOS POR DEVENGAR 2024</t>
  </si>
  <si>
    <t>VALOR ARRASTRE AL 2025</t>
  </si>
  <si>
    <t>ESTE DE CTA. POR PAGAR NO SE CONSIDERA PORQUE ESTA PRESUPUESTADO EN EL EJERCICIO 2025 APROBADO.</t>
  </si>
  <si>
    <t xml:space="preserve">Valor certificado en el 2024 para la adquisición de equipos informáticos de código </t>
  </si>
  <si>
    <t xml:space="preserve"> Incorporación de presupuesto para nuevos proyectos de señalización vial y saldo por devengar de talento humano Memorando Nro. PORTOVIAL-2025-DGI-MEM-6723.</t>
  </si>
  <si>
    <t>EDICIÓN, IMPRESIÓN, REPRODUCCIÓN, PUBLICACIONES, SUSCRIPCIONES (ADQUISICIÓN DE ESPECIES DE MATRICULACIÓN)</t>
  </si>
  <si>
    <t>EDICIÓN, IMPRESIÓN, REPRODUCCIÓN, PUBLICACIONES, SUSCRIPCIONES (ADQUISICIÓN DE STICKERS PARA REGISTRO DE SCOOTERS)</t>
  </si>
  <si>
    <t>|</t>
  </si>
  <si>
    <t>Total comprometido</t>
  </si>
  <si>
    <t>saldo por comprometer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</si>
</sst>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.000_ ;_ * \-#,##0.000_ ;_ * &quot;-&quot;??_ ;_ @_ "/>
    <numFmt numFmtId="165" formatCode="_(* #,##0.00_);_(* \(#,##0.00\);_(* &quot;-&quot;??_);_(@_)"/>
    <numFmt numFmtId="166" formatCode="_-* #,##0.00_-;\-* #,##0.00_-;_-* &quot;-&quot;??_-;_-@_-"/>
    <numFmt numFmtId="167" formatCode="_-* #,##0.00\ _€_-;\-* #,##0.0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sz val="9"/>
      <color rgb="FF000000"/>
      <name val="Cambria"/>
      <family val="1"/>
    </font>
    <font>
      <sz val="9"/>
      <color rgb="FF000000"/>
      <name val="Cambria"/>
      <family val="1"/>
    </font>
    <font>
      <sz val="10"/>
      <color rgb="FF000000"/>
      <name val="Times New Roman"/>
      <family val="1"/>
    </font>
    <font>
      <b/>
      <sz val="1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9BB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8" fillId="4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</cellStyleXfs>
  <cellXfs count="94">
    <xf numFmtId="0" fontId="0" fillId="0" borderId="0" xfId="0"/>
    <xf numFmtId="0" fontId="16" fillId="33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wrapText="1"/>
    </xf>
    <xf numFmtId="0" fontId="16" fillId="0" borderId="11" xfId="0" applyFont="1" applyBorder="1" applyAlignment="1">
      <alignment horizontal="left" wrapText="1"/>
    </xf>
    <xf numFmtId="0" fontId="0" fillId="35" borderId="11" xfId="0" applyFill="1" applyBorder="1" applyAlignment="1">
      <alignment horizontal="left" wrapText="1"/>
    </xf>
    <xf numFmtId="43" fontId="16" fillId="33" borderId="11" xfId="42" applyFont="1" applyFill="1" applyBorder="1" applyAlignment="1">
      <alignment horizontal="center" vertical="center" wrapText="1"/>
    </xf>
    <xf numFmtId="43" fontId="16" fillId="34" borderId="11" xfId="42" applyFont="1" applyFill="1" applyBorder="1" applyAlignment="1">
      <alignment horizontal="center" vertical="center" wrapText="1"/>
    </xf>
    <xf numFmtId="43" fontId="0" fillId="0" borderId="0" xfId="42" applyFont="1"/>
    <xf numFmtId="43" fontId="0" fillId="0" borderId="11" xfId="42" applyFont="1" applyBorder="1" applyAlignment="1">
      <alignment horizontal="right" wrapText="1"/>
    </xf>
    <xf numFmtId="43" fontId="16" fillId="0" borderId="11" xfId="42" applyFont="1" applyBorder="1" applyAlignment="1">
      <alignment horizontal="right" wrapText="1"/>
    </xf>
    <xf numFmtId="43" fontId="0" fillId="35" borderId="11" xfId="42" applyFont="1" applyFill="1" applyBorder="1" applyAlignment="1">
      <alignment horizontal="right" wrapText="1"/>
    </xf>
    <xf numFmtId="0" fontId="18" fillId="36" borderId="11" xfId="0" applyFont="1" applyFill="1" applyBorder="1" applyAlignment="1">
      <alignment horizontal="left" wrapText="1"/>
    </xf>
    <xf numFmtId="0" fontId="19" fillId="0" borderId="11" xfId="0" applyFont="1" applyBorder="1" applyAlignment="1">
      <alignment horizontal="right" wrapText="1"/>
    </xf>
    <xf numFmtId="43" fontId="19" fillId="0" borderId="11" xfId="42" applyFont="1" applyFill="1" applyBorder="1" applyAlignment="1">
      <alignment horizontal="right" wrapText="1"/>
    </xf>
    <xf numFmtId="0" fontId="20" fillId="0" borderId="0" xfId="0" applyFont="1"/>
    <xf numFmtId="9" fontId="0" fillId="0" borderId="11" xfId="43" applyFont="1" applyBorder="1" applyAlignment="1">
      <alignment horizontal="center"/>
    </xf>
    <xf numFmtId="9" fontId="16" fillId="0" borderId="11" xfId="43" applyFont="1" applyBorder="1" applyAlignment="1">
      <alignment horizontal="center" wrapText="1"/>
    </xf>
    <xf numFmtId="9" fontId="0" fillId="35" borderId="11" xfId="43" applyFont="1" applyFill="1" applyBorder="1" applyAlignment="1">
      <alignment horizontal="center"/>
    </xf>
    <xf numFmtId="0" fontId="0" fillId="0" borderId="10" xfId="0" applyBorder="1" applyAlignment="1">
      <alignment horizontal="left" wrapText="1"/>
    </xf>
    <xf numFmtId="0" fontId="16" fillId="0" borderId="0" xfId="0" applyFont="1"/>
    <xf numFmtId="43" fontId="0" fillId="0" borderId="11" xfId="42" applyFont="1" applyFill="1" applyBorder="1" applyAlignment="1">
      <alignment horizontal="right" wrapText="1"/>
    </xf>
    <xf numFmtId="9" fontId="0" fillId="0" borderId="11" xfId="43" applyFont="1" applyFill="1" applyBorder="1" applyAlignment="1">
      <alignment horizontal="center"/>
    </xf>
    <xf numFmtId="9" fontId="19" fillId="0" borderId="11" xfId="43" applyFont="1" applyFill="1" applyBorder="1" applyAlignment="1">
      <alignment horizontal="center" wrapText="1"/>
    </xf>
    <xf numFmtId="43" fontId="16" fillId="37" borderId="11" xfId="42" applyFont="1" applyFill="1" applyBorder="1" applyAlignment="1">
      <alignment horizontal="center" vertical="center" wrapText="1"/>
    </xf>
    <xf numFmtId="9" fontId="19" fillId="36" borderId="11" xfId="43" applyFont="1" applyFill="1" applyBorder="1" applyAlignment="1">
      <alignment horizontal="center" wrapText="1"/>
    </xf>
    <xf numFmtId="43" fontId="0" fillId="0" borderId="0" xfId="0" applyNumberFormat="1"/>
    <xf numFmtId="43" fontId="0" fillId="0" borderId="10" xfId="42" applyFont="1" applyBorder="1" applyAlignment="1">
      <alignment horizontal="right" wrapText="1"/>
    </xf>
    <xf numFmtId="164" fontId="0" fillId="0" borderId="11" xfId="42" applyNumberFormat="1" applyFont="1" applyFill="1" applyBorder="1" applyAlignment="1">
      <alignment horizontal="right" wrapText="1"/>
    </xf>
    <xf numFmtId="9" fontId="0" fillId="0" borderId="0" xfId="43" applyFont="1"/>
    <xf numFmtId="43" fontId="0" fillId="0" borderId="0" xfId="43" applyNumberFormat="1" applyFont="1"/>
    <xf numFmtId="164" fontId="0" fillId="0" borderId="0" xfId="42" applyNumberFormat="1" applyFont="1"/>
    <xf numFmtId="43" fontId="1" fillId="0" borderId="11" xfId="42" applyFont="1" applyBorder="1" applyAlignment="1">
      <alignment horizontal="right" wrapText="1"/>
    </xf>
    <xf numFmtId="43" fontId="16" fillId="38" borderId="11" xfId="42" applyFont="1" applyFill="1" applyBorder="1" applyAlignment="1">
      <alignment horizontal="center" vertical="center" wrapText="1"/>
    </xf>
    <xf numFmtId="9" fontId="1" fillId="0" borderId="11" xfId="43" applyFont="1" applyBorder="1" applyAlignment="1">
      <alignment horizontal="center"/>
    </xf>
    <xf numFmtId="9" fontId="16" fillId="0" borderId="11" xfId="43" applyFont="1" applyBorder="1" applyAlignment="1">
      <alignment horizontal="center"/>
    </xf>
    <xf numFmtId="43" fontId="0" fillId="0" borderId="12" xfId="42" applyFont="1" applyBorder="1" applyAlignment="1">
      <alignment horizontal="right" wrapText="1"/>
    </xf>
    <xf numFmtId="43" fontId="1" fillId="0" borderId="10" xfId="42" applyFont="1" applyBorder="1" applyAlignment="1">
      <alignment horizontal="right" wrapText="1"/>
    </xf>
    <xf numFmtId="43" fontId="16" fillId="0" borderId="0" xfId="42" applyFont="1"/>
    <xf numFmtId="43" fontId="0" fillId="34" borderId="0" xfId="42" applyFont="1" applyFill="1"/>
    <xf numFmtId="43" fontId="0" fillId="0" borderId="0" xfId="42" applyFont="1" applyFill="1"/>
    <xf numFmtId="0" fontId="0" fillId="0" borderId="0" xfId="0" applyAlignment="1">
      <alignment horizontal="center"/>
    </xf>
    <xf numFmtId="0" fontId="16" fillId="34" borderId="11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left" wrapText="1"/>
    </xf>
    <xf numFmtId="0" fontId="16" fillId="33" borderId="10" xfId="0" applyFont="1" applyFill="1" applyBorder="1" applyAlignment="1">
      <alignment horizontal="center" vertical="center" wrapText="1"/>
    </xf>
    <xf numFmtId="43" fontId="16" fillId="0" borderId="10" xfId="42" applyFont="1" applyBorder="1" applyAlignment="1">
      <alignment horizontal="right" wrapText="1"/>
    </xf>
    <xf numFmtId="0" fontId="0" fillId="0" borderId="10" xfId="0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6" fillId="40" borderId="10" xfId="0" applyFont="1" applyFill="1" applyBorder="1" applyAlignment="1">
      <alignment horizontal="left" wrapText="1"/>
    </xf>
    <xf numFmtId="43" fontId="16" fillId="40" borderId="10" xfId="42" applyFont="1" applyFill="1" applyBorder="1" applyAlignment="1">
      <alignment horizontal="right" wrapText="1"/>
    </xf>
    <xf numFmtId="43" fontId="16" fillId="39" borderId="10" xfId="42" applyFont="1" applyFill="1" applyBorder="1" applyAlignment="1">
      <alignment horizontal="right" wrapText="1"/>
    </xf>
    <xf numFmtId="43" fontId="16" fillId="40" borderId="11" xfId="42" applyFont="1" applyFill="1" applyBorder="1" applyAlignment="1">
      <alignment horizontal="right" wrapText="1"/>
    </xf>
    <xf numFmtId="0" fontId="16" fillId="40" borderId="10" xfId="0" applyFont="1" applyFill="1" applyBorder="1" applyAlignment="1">
      <alignment horizontal="center" wrapText="1"/>
    </xf>
    <xf numFmtId="0" fontId="16" fillId="39" borderId="10" xfId="0" applyFont="1" applyFill="1" applyBorder="1" applyAlignment="1">
      <alignment horizontal="center" wrapText="1"/>
    </xf>
    <xf numFmtId="43" fontId="0" fillId="0" borderId="11" xfId="0" applyNumberFormat="1" applyBorder="1"/>
    <xf numFmtId="0" fontId="24" fillId="0" borderId="0" xfId="0" applyFont="1"/>
    <xf numFmtId="0" fontId="25" fillId="0" borderId="15" xfId="0" applyFont="1" applyBorder="1" applyAlignment="1">
      <alignment horizontal="center" vertical="center"/>
    </xf>
    <xf numFmtId="0" fontId="26" fillId="0" borderId="14" xfId="0" applyFont="1" applyBorder="1" applyAlignment="1">
      <alignment vertical="center" wrapText="1"/>
    </xf>
    <xf numFmtId="0" fontId="26" fillId="0" borderId="15" xfId="0" applyFont="1" applyBorder="1" applyAlignment="1">
      <alignment vertical="center"/>
    </xf>
    <xf numFmtId="0" fontId="25" fillId="41" borderId="16" xfId="0" applyFont="1" applyFill="1" applyBorder="1" applyAlignment="1">
      <alignment horizontal="center" vertical="center" wrapText="1"/>
    </xf>
    <xf numFmtId="0" fontId="25" fillId="41" borderId="17" xfId="0" applyFont="1" applyFill="1" applyBorder="1" applyAlignment="1">
      <alignment horizontal="center" vertical="center" wrapText="1"/>
    </xf>
    <xf numFmtId="43" fontId="16" fillId="40" borderId="12" xfId="42" applyFont="1" applyFill="1" applyBorder="1" applyAlignment="1">
      <alignment horizontal="right" wrapText="1"/>
    </xf>
    <xf numFmtId="43" fontId="26" fillId="0" borderId="14" xfId="42" applyFont="1" applyBorder="1" applyAlignment="1">
      <alignment horizontal="right" vertical="center"/>
    </xf>
    <xf numFmtId="43" fontId="25" fillId="0" borderId="14" xfId="42" applyFont="1" applyBorder="1" applyAlignment="1">
      <alignment horizontal="right" vertical="center"/>
    </xf>
    <xf numFmtId="10" fontId="26" fillId="0" borderId="14" xfId="43" applyNumberFormat="1" applyFont="1" applyFill="1" applyBorder="1" applyAlignment="1">
      <alignment horizontal="right" vertical="center"/>
    </xf>
    <xf numFmtId="10" fontId="25" fillId="0" borderId="14" xfId="43" applyNumberFormat="1" applyFont="1" applyBorder="1" applyAlignment="1">
      <alignment horizontal="right" vertical="center"/>
    </xf>
    <xf numFmtId="43" fontId="16" fillId="0" borderId="0" xfId="42" applyFont="1" applyFill="1"/>
    <xf numFmtId="43" fontId="26" fillId="34" borderId="14" xfId="42" applyFont="1" applyFill="1" applyBorder="1" applyAlignment="1">
      <alignment horizontal="right" vertical="center"/>
    </xf>
    <xf numFmtId="0" fontId="0" fillId="42" borderId="11" xfId="0" applyFill="1" applyBorder="1" applyAlignment="1">
      <alignment horizontal="left" wrapText="1"/>
    </xf>
    <xf numFmtId="43" fontId="0" fillId="42" borderId="11" xfId="42" applyFont="1" applyFill="1" applyBorder="1" applyAlignment="1">
      <alignment horizontal="right" wrapText="1"/>
    </xf>
    <xf numFmtId="9" fontId="0" fillId="42" borderId="11" xfId="43" applyFont="1" applyFill="1" applyBorder="1" applyAlignment="1">
      <alignment horizontal="center"/>
    </xf>
    <xf numFmtId="0" fontId="0" fillId="42" borderId="0" xfId="0" applyFill="1"/>
    <xf numFmtId="43" fontId="19" fillId="38" borderId="11" xfId="42" applyFont="1" applyFill="1" applyBorder="1" applyAlignment="1">
      <alignment horizontal="right" wrapText="1"/>
    </xf>
    <xf numFmtId="43" fontId="16" fillId="0" borderId="11" xfId="42" applyFont="1" applyFill="1" applyBorder="1" applyAlignment="1">
      <alignment horizontal="right" wrapText="1"/>
    </xf>
    <xf numFmtId="43" fontId="19" fillId="36" borderId="11" xfId="42" applyFont="1" applyFill="1" applyBorder="1" applyAlignment="1">
      <alignment horizontal="right" wrapText="1"/>
    </xf>
    <xf numFmtId="43" fontId="1" fillId="0" borderId="11" xfId="42" applyFont="1" applyBorder="1"/>
    <xf numFmtId="43" fontId="1" fillId="35" borderId="11" xfId="42" applyFont="1" applyFill="1" applyBorder="1"/>
    <xf numFmtId="0" fontId="0" fillId="0" borderId="11" xfId="0" applyBorder="1" applyAlignment="1">
      <alignment horizontal="right" wrapText="1"/>
    </xf>
    <xf numFmtId="43" fontId="1" fillId="0" borderId="11" xfId="42" applyFont="1" applyFill="1" applyBorder="1"/>
    <xf numFmtId="43" fontId="0" fillId="0" borderId="11" xfId="42" applyFont="1" applyBorder="1"/>
    <xf numFmtId="43" fontId="0" fillId="35" borderId="11" xfId="42" applyFont="1" applyFill="1" applyBorder="1"/>
    <xf numFmtId="43" fontId="0" fillId="0" borderId="11" xfId="42" applyFont="1" applyFill="1" applyBorder="1"/>
    <xf numFmtId="43" fontId="0" fillId="42" borderId="11" xfId="42" applyFont="1" applyFill="1" applyBorder="1"/>
    <xf numFmtId="0" fontId="28" fillId="33" borderId="11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left" wrapText="1"/>
    </xf>
    <xf numFmtId="0" fontId="22" fillId="35" borderId="11" xfId="0" applyFont="1" applyFill="1" applyBorder="1" applyAlignment="1">
      <alignment horizontal="left" wrapText="1"/>
    </xf>
    <xf numFmtId="0" fontId="22" fillId="42" borderId="11" xfId="0" applyFont="1" applyFill="1" applyBorder="1" applyAlignment="1">
      <alignment horizontal="left" wrapText="1"/>
    </xf>
    <xf numFmtId="0" fontId="18" fillId="0" borderId="11" xfId="0" applyFont="1" applyBorder="1" applyAlignment="1">
      <alignment horizontal="right" wrapText="1"/>
    </xf>
    <xf numFmtId="0" fontId="22" fillId="0" borderId="0" xfId="0" applyFont="1"/>
    <xf numFmtId="0" fontId="16" fillId="38" borderId="10" xfId="0" applyFont="1" applyFill="1" applyBorder="1" applyAlignment="1">
      <alignment horizontal="center" vertical="center" wrapText="1"/>
    </xf>
    <xf numFmtId="43" fontId="16" fillId="38" borderId="10" xfId="42" applyFont="1" applyFill="1" applyBorder="1" applyAlignment="1">
      <alignment horizontal="right" wrapText="1"/>
    </xf>
    <xf numFmtId="43" fontId="16" fillId="39" borderId="12" xfId="42" applyFont="1" applyFill="1" applyBorder="1" applyAlignment="1">
      <alignment horizontal="right" wrapText="1"/>
    </xf>
    <xf numFmtId="0" fontId="16" fillId="38" borderId="13" xfId="0" applyFont="1" applyFill="1" applyBorder="1" applyAlignment="1">
      <alignment horizontal="center" vertical="center" wrapText="1"/>
    </xf>
    <xf numFmtId="43" fontId="16" fillId="38" borderId="11" xfId="42" applyFont="1" applyFill="1" applyBorder="1" applyAlignment="1">
      <alignment horizontal="right" wrapText="1"/>
    </xf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44" xr:uid="{00000000-0005-0000-0000-00000D000000}"/>
    <cellStyle name="60% - Énfasis2" xfId="25" builtinId="36" customBuiltin="1"/>
    <cellStyle name="60% - Énfasis2 2" xfId="45" xr:uid="{00000000-0005-0000-0000-00000F000000}"/>
    <cellStyle name="60% - Énfasis3" xfId="29" builtinId="40" customBuiltin="1"/>
    <cellStyle name="60% - Énfasis3 2" xfId="46" xr:uid="{00000000-0005-0000-0000-000011000000}"/>
    <cellStyle name="60% - Énfasis4" xfId="33" builtinId="44" customBuiltin="1"/>
    <cellStyle name="60% - Énfasis4 2" xfId="47" xr:uid="{00000000-0005-0000-0000-000013000000}"/>
    <cellStyle name="60% - Énfasis5" xfId="37" builtinId="48" customBuiltin="1"/>
    <cellStyle name="60% - Énfasis5 2" xfId="48" xr:uid="{00000000-0005-0000-0000-000015000000}"/>
    <cellStyle name="60% - Énfasis6" xfId="41" builtinId="52" customBuiltin="1"/>
    <cellStyle name="60% - Énfasis6 2" xfId="49" xr:uid="{00000000-0005-0000-0000-000017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illares 2" xfId="50" xr:uid="{00000000-0005-0000-0000-000026000000}"/>
    <cellStyle name="Millares 2 2" xfId="51" xr:uid="{00000000-0005-0000-0000-000027000000}"/>
    <cellStyle name="Millares 2 3" xfId="52" xr:uid="{00000000-0005-0000-0000-000028000000}"/>
    <cellStyle name="Millares 3" xfId="53" xr:uid="{00000000-0005-0000-0000-000029000000}"/>
    <cellStyle name="Millares 4" xfId="54" xr:uid="{00000000-0005-0000-0000-00002A000000}"/>
    <cellStyle name="Millares 5" xfId="55" xr:uid="{00000000-0005-0000-0000-00002B000000}"/>
    <cellStyle name="Millares 6" xfId="64" xr:uid="{CD00814D-0848-48AC-8025-9372EFB57DA5}"/>
    <cellStyle name="Millares 7" xfId="56" xr:uid="{00000000-0005-0000-0000-00002C000000}"/>
    <cellStyle name="Neutral" xfId="8" builtinId="28" customBuiltin="1"/>
    <cellStyle name="Neutral 2" xfId="57" xr:uid="{00000000-0005-0000-0000-00002E000000}"/>
    <cellStyle name="Normal" xfId="0" builtinId="0"/>
    <cellStyle name="Normal 2" xfId="58" xr:uid="{00000000-0005-0000-0000-000030000000}"/>
    <cellStyle name="Normal 3" xfId="59" xr:uid="{00000000-0005-0000-0000-000031000000}"/>
    <cellStyle name="Normal 4" xfId="63" xr:uid="{63FFF236-1C74-4189-BCED-825513EE0F81}"/>
    <cellStyle name="Normal 7" xfId="60" xr:uid="{00000000-0005-0000-0000-000032000000}"/>
    <cellStyle name="Notas" xfId="15" builtinId="10" customBuiltin="1"/>
    <cellStyle name="Porcentaje" xfId="43" builtinId="5"/>
    <cellStyle name="Porcentaje 2" xfId="61" xr:uid="{00000000-0005-0000-0000-000035000000}"/>
    <cellStyle name="Porcentaje 3" xfId="62" xr:uid="{00000000-0005-0000-0000-00003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269"/>
  <sheetViews>
    <sheetView showGridLines="0" tabSelected="1" zoomScale="40" zoomScaleNormal="40" workbookViewId="0">
      <pane xSplit="2" ySplit="1" topLeftCell="K237" activePane="bottomRight" state="frozen"/>
      <selection pane="topRight" activeCell="C1" sqref="C1"/>
      <selection pane="bottomLeft" activeCell="A2" sqref="A2"/>
      <selection pane="bottomRight" activeCell="M16" sqref="M16"/>
    </sheetView>
  </sheetViews>
  <sheetFormatPr baseColWidth="10" defaultRowHeight="14.4" x14ac:dyDescent="0.3"/>
  <cols>
    <col min="1" max="1" width="20.77734375" customWidth="1"/>
    <col min="2" max="2" width="37.5546875" style="88" customWidth="1"/>
    <col min="3" max="4" width="19.44140625" style="7" customWidth="1"/>
    <col min="5" max="5" width="20.77734375" style="7" customWidth="1"/>
    <col min="6" max="7" width="19.44140625" style="7" customWidth="1"/>
    <col min="8" max="12" width="20.77734375" style="7" customWidth="1"/>
    <col min="13" max="13" width="19.44140625" style="7" customWidth="1"/>
    <col min="14" max="16" width="20.77734375" style="7" customWidth="1"/>
    <col min="17" max="17" width="19.44140625" style="7" customWidth="1"/>
    <col min="18" max="19" width="20.77734375" style="7" customWidth="1"/>
    <col min="20" max="20" width="19.44140625" style="7" customWidth="1"/>
    <col min="21" max="21" width="20.77734375" style="7" customWidth="1"/>
    <col min="22" max="22" width="21.21875" style="7" customWidth="1"/>
    <col min="23" max="23" width="19.44140625" style="7" customWidth="1"/>
    <col min="24" max="24" width="20.77734375" style="7" customWidth="1"/>
    <col min="25" max="25" width="20.88671875" style="7" customWidth="1"/>
    <col min="26" max="26" width="16" style="7" customWidth="1"/>
    <col min="27" max="27" width="20.5546875" style="7" customWidth="1"/>
    <col min="28" max="28" width="11.5546875" customWidth="1"/>
    <col min="29" max="29" width="24.5546875" customWidth="1"/>
    <col min="30" max="32" width="17.109375" customWidth="1"/>
    <col min="33" max="33" width="36" customWidth="1"/>
    <col min="34" max="34" width="17.109375" customWidth="1"/>
  </cols>
  <sheetData>
    <row r="1" spans="1:28" ht="40.799999999999997" customHeight="1" x14ac:dyDescent="0.3">
      <c r="A1" s="1" t="s">
        <v>413</v>
      </c>
      <c r="B1" s="83" t="s">
        <v>0</v>
      </c>
      <c r="C1" s="5" t="s">
        <v>1</v>
      </c>
      <c r="D1" s="5" t="s">
        <v>2</v>
      </c>
      <c r="E1" s="5" t="s">
        <v>360</v>
      </c>
      <c r="F1" s="41" t="s">
        <v>361</v>
      </c>
      <c r="G1" s="42" t="s">
        <v>362</v>
      </c>
      <c r="H1" s="1" t="s">
        <v>363</v>
      </c>
      <c r="I1" s="1" t="s">
        <v>364</v>
      </c>
      <c r="J1" s="1" t="s">
        <v>365</v>
      </c>
      <c r="K1" s="5" t="s">
        <v>3</v>
      </c>
      <c r="L1" s="32" t="s">
        <v>369</v>
      </c>
      <c r="M1" s="5" t="s">
        <v>4</v>
      </c>
      <c r="N1" s="5" t="s">
        <v>5</v>
      </c>
      <c r="O1" s="5" t="s">
        <v>366</v>
      </c>
      <c r="P1" s="32" t="s">
        <v>367</v>
      </c>
      <c r="Q1" s="5" t="s">
        <v>6</v>
      </c>
      <c r="R1" s="5" t="s">
        <v>7</v>
      </c>
      <c r="S1" s="32" t="s">
        <v>368</v>
      </c>
      <c r="T1" s="5" t="s">
        <v>8</v>
      </c>
      <c r="U1" s="5" t="s">
        <v>9</v>
      </c>
      <c r="V1" s="5" t="s">
        <v>10</v>
      </c>
      <c r="W1" s="5" t="s">
        <v>11</v>
      </c>
      <c r="X1" s="32" t="s">
        <v>370</v>
      </c>
      <c r="Y1" s="6" t="s">
        <v>330</v>
      </c>
      <c r="Z1" s="5" t="s">
        <v>331</v>
      </c>
      <c r="AA1" s="23" t="s">
        <v>347</v>
      </c>
      <c r="AB1">
        <f ca="1">A:AB</f>
        <v>0</v>
      </c>
    </row>
    <row r="2" spans="1:28" ht="21" x14ac:dyDescent="0.4">
      <c r="A2" s="11"/>
      <c r="B2" s="11" t="s">
        <v>12</v>
      </c>
      <c r="C2" s="74">
        <f>+C3+C8+C17+C22+C29+C35+C39+C47+C52+C54+C57+C62+C65</f>
        <v>660000</v>
      </c>
      <c r="D2" s="74">
        <f t="shared" ref="D2:I2" si="0">+D3+D8+D17+D22+D29+D35+D39+D47+D52+D54+D57+D62+D65</f>
        <v>11171.059999999998</v>
      </c>
      <c r="E2" s="74">
        <f t="shared" si="0"/>
        <v>671171.06</v>
      </c>
      <c r="F2" s="74">
        <f t="shared" si="0"/>
        <v>0</v>
      </c>
      <c r="G2" s="74">
        <f t="shared" si="0"/>
        <v>0</v>
      </c>
      <c r="H2" s="74">
        <f t="shared" si="0"/>
        <v>0</v>
      </c>
      <c r="I2" s="74">
        <f t="shared" si="0"/>
        <v>0</v>
      </c>
      <c r="J2" s="74">
        <f>+J3+J8+J17+J22+J29+J35+J39+J47+J52+J54+J57+J62+J65</f>
        <v>671171.06</v>
      </c>
      <c r="K2" s="74">
        <f t="shared" ref="K2" si="1">+K3+K8+K17+K22+K29+K35+K39+K47+K52+K54+K57+K62+K65</f>
        <v>363216.79</v>
      </c>
      <c r="L2" s="74">
        <f t="shared" ref="L2" si="2">+L3+L8+L17+L22+L29+L35+L39+L47+L52+L54+L57+L62+L65</f>
        <v>1</v>
      </c>
      <c r="M2" s="74">
        <f t="shared" ref="M2" si="3">+M3+M8+M17+M22+M29+M35+M39+M47+M52+M54+M57+M62+M65</f>
        <v>542304.39</v>
      </c>
      <c r="N2" s="74">
        <f t="shared" ref="N2" si="4">+N3+N8+N17+N22+N29+N35+N39+N47+N52+N54+N57+N62+N65</f>
        <v>542304.39</v>
      </c>
      <c r="O2" s="74">
        <f t="shared" ref="O2" si="5">+O3+O8+O17+O22+O29+O35+O39+O47+O52+O54+O57+O62+O65</f>
        <v>542305.39</v>
      </c>
      <c r="P2" s="74">
        <f t="shared" ref="P2" si="6">+P3+P8+P17+P22+P29+P35+P39+P47+P52+P54+P57+P62+P65</f>
        <v>128865.66999999998</v>
      </c>
      <c r="Q2" s="74">
        <f t="shared" ref="Q2" si="7">+Q3+Q8+Q17+Q22+Q29+Q35+Q39+Q47+Q52+Q54+Q57+Q62+Q65</f>
        <v>520376.53</v>
      </c>
      <c r="R2" s="74">
        <f t="shared" ref="R2" si="8">+R3+R8+R17+R22+R29+R35+R39+R47+R52+R54+R57+R62+R65</f>
        <v>520376.53</v>
      </c>
      <c r="S2" s="74">
        <f t="shared" ref="S2" si="9">+S3+S8+S17+S22+S29+S35+S39+S47+S52+S54+S57+S62+S65</f>
        <v>21927.859999999986</v>
      </c>
      <c r="T2" s="74">
        <f t="shared" ref="T2" si="10">+T3+T8+T17+T22+T29+T35+T39+T47+T52+T54+T57+T62+T65</f>
        <v>519510.18000000005</v>
      </c>
      <c r="U2" s="74">
        <f t="shared" ref="U2" si="11">+U3+U8+U17+U22+U29+U35+U39+U47+U52+U54+U57+U62+U65</f>
        <v>519510.18000000005</v>
      </c>
      <c r="V2" s="74">
        <f t="shared" ref="V2" si="12">+V3+V8+V17+V22+V29+V35+V39+V47+V52+V54+V57+V62+V65</f>
        <v>128866.67</v>
      </c>
      <c r="W2" s="74">
        <f t="shared" ref="W2" si="13">+W3+W8+W17+W22+W29+W35+W39+W47+W52+W54+W57+W62+W65</f>
        <v>150794.53</v>
      </c>
      <c r="X2" s="74">
        <f t="shared" ref="X2" si="14">+X3+X8+X17+X22+X29+X35+X39+X47+X52+X54+X57+X62+X65</f>
        <v>866.35000000000525</v>
      </c>
      <c r="Y2" s="74">
        <f t="shared" ref="Y2" si="15">+Y3+Y8+Y17+Y22+Y29+Y35+Y39+Y47+Y52+Y54+Y57+Y62+Y65</f>
        <v>128538.54</v>
      </c>
      <c r="Z2" s="24">
        <f>R2/J2</f>
        <v>0.77532623352383512</v>
      </c>
      <c r="AA2" s="22">
        <f t="shared" ref="AA2:AA33" si="16">K2/E2</f>
        <v>0.54116872977210895</v>
      </c>
    </row>
    <row r="3" spans="1:28" x14ac:dyDescent="0.3">
      <c r="A3" s="3">
        <v>5301</v>
      </c>
      <c r="B3" s="84" t="s">
        <v>13</v>
      </c>
      <c r="C3" s="9">
        <f>SUM(C4:C7)</f>
        <v>29600</v>
      </c>
      <c r="D3" s="9">
        <f t="shared" ref="D3:E3" si="17">SUM(D4:D7)</f>
        <v>-1000</v>
      </c>
      <c r="E3" s="9">
        <f t="shared" si="17"/>
        <v>28600</v>
      </c>
      <c r="F3" s="9">
        <f t="shared" ref="F3" si="18">SUM(F4:F7)</f>
        <v>0</v>
      </c>
      <c r="G3" s="9">
        <f t="shared" ref="G3" si="19">SUM(G4:G7)</f>
        <v>0</v>
      </c>
      <c r="H3" s="9">
        <f t="shared" ref="H3" si="20">SUM(H4:H7)</f>
        <v>0</v>
      </c>
      <c r="I3" s="9">
        <f t="shared" ref="I3" si="21">SUM(I4:I7)</f>
        <v>0</v>
      </c>
      <c r="J3" s="9">
        <f t="shared" ref="J3" si="22">SUM(J4:J7)</f>
        <v>28600</v>
      </c>
      <c r="K3" s="9">
        <f t="shared" ref="K3" si="23">SUM(K4:K7)</f>
        <v>21990.44</v>
      </c>
      <c r="L3" s="9">
        <f t="shared" ref="L3" si="24">SUM(L4:L7)</f>
        <v>0</v>
      </c>
      <c r="M3" s="9">
        <f t="shared" ref="M3" si="25">SUM(M4:M7)</f>
        <v>21990.44</v>
      </c>
      <c r="N3" s="9">
        <f t="shared" ref="N3" si="26">SUM(N4:N7)</f>
        <v>21990.44</v>
      </c>
      <c r="O3" s="9">
        <f t="shared" ref="O3" si="27">SUM(O4:O7)</f>
        <v>21990.44</v>
      </c>
      <c r="P3" s="9">
        <f t="shared" ref="P3" si="28">SUM(P4:P7)</f>
        <v>6609.5600000000022</v>
      </c>
      <c r="Q3" s="9">
        <f t="shared" ref="Q3" si="29">SUM(Q4:Q7)</f>
        <v>21990.44</v>
      </c>
      <c r="R3" s="9">
        <f t="shared" ref="R3" si="30">SUM(R4:R7)</f>
        <v>21990.44</v>
      </c>
      <c r="S3" s="9">
        <f t="shared" ref="S3" si="31">SUM(S4:S7)</f>
        <v>0</v>
      </c>
      <c r="T3" s="9">
        <f t="shared" ref="T3" si="32">SUM(T4:T7)</f>
        <v>21990.44</v>
      </c>
      <c r="U3" s="9">
        <f t="shared" ref="U3" si="33">SUM(U4:U7)</f>
        <v>21990.44</v>
      </c>
      <c r="V3" s="9">
        <f t="shared" ref="V3" si="34">SUM(V4:V7)</f>
        <v>6609.56</v>
      </c>
      <c r="W3" s="9">
        <f t="shared" ref="W3" si="35">SUM(W4:W7)</f>
        <v>6609.56</v>
      </c>
      <c r="X3" s="9">
        <f t="shared" ref="X3" si="36">SUM(X4:X7)</f>
        <v>0</v>
      </c>
      <c r="Y3" s="9">
        <f t="shared" ref="Y3" si="37">SUM(Y4:Y7)</f>
        <v>6609.5600000000022</v>
      </c>
      <c r="Z3" s="16">
        <f t="shared" ref="Z3:Z66" si="38">R3/J3</f>
        <v>0.7688965034965034</v>
      </c>
      <c r="AA3" s="15">
        <f t="shared" si="16"/>
        <v>0.7688965034965034</v>
      </c>
    </row>
    <row r="4" spans="1:28" ht="43.2" x14ac:dyDescent="0.3">
      <c r="A4" s="2" t="s">
        <v>14</v>
      </c>
      <c r="B4" s="43" t="s">
        <v>15</v>
      </c>
      <c r="C4" s="8">
        <v>24500</v>
      </c>
      <c r="D4" s="8">
        <v>0</v>
      </c>
      <c r="E4" s="8">
        <v>24500</v>
      </c>
      <c r="F4" s="8"/>
      <c r="G4" s="8"/>
      <c r="H4" s="8"/>
      <c r="I4" s="8"/>
      <c r="J4" s="8">
        <f>E4+I4</f>
        <v>24500</v>
      </c>
      <c r="K4" s="8">
        <v>19449.759999999998</v>
      </c>
      <c r="L4" s="8"/>
      <c r="M4" s="8">
        <v>19449.759999999998</v>
      </c>
      <c r="N4" s="8">
        <v>19449.759999999998</v>
      </c>
      <c r="O4" s="8">
        <f>L4+N4</f>
        <v>19449.759999999998</v>
      </c>
      <c r="P4" s="8">
        <f>J4-O4</f>
        <v>5050.2400000000016</v>
      </c>
      <c r="Q4" s="8">
        <v>19449.759999999998</v>
      </c>
      <c r="R4" s="8">
        <v>19449.759999999998</v>
      </c>
      <c r="S4" s="8">
        <f>N4-R4</f>
        <v>0</v>
      </c>
      <c r="T4" s="8">
        <v>19449.759999999998</v>
      </c>
      <c r="U4" s="8">
        <v>19449.759999999998</v>
      </c>
      <c r="V4" s="8">
        <v>5050.24</v>
      </c>
      <c r="W4" s="8">
        <v>5050.24</v>
      </c>
      <c r="X4" s="8">
        <f>R4-U4</f>
        <v>0</v>
      </c>
      <c r="Y4" s="75">
        <f>E4-K4</f>
        <v>5050.2400000000016</v>
      </c>
      <c r="Z4" s="15">
        <f t="shared" si="38"/>
        <v>0.79386775510204077</v>
      </c>
      <c r="AA4" s="15">
        <f t="shared" si="16"/>
        <v>0.79386775510204077</v>
      </c>
    </row>
    <row r="5" spans="1:28" ht="43.2" x14ac:dyDescent="0.3">
      <c r="A5" s="2" t="s">
        <v>16</v>
      </c>
      <c r="B5" s="43" t="s">
        <v>17</v>
      </c>
      <c r="C5" s="8">
        <v>1700</v>
      </c>
      <c r="D5" s="8">
        <v>0</v>
      </c>
      <c r="E5" s="8">
        <v>1700</v>
      </c>
      <c r="F5" s="8"/>
      <c r="G5" s="8"/>
      <c r="H5" s="8"/>
      <c r="I5" s="8">
        <f t="shared" ref="I5:I6" si="39">SUM(F5:H5)</f>
        <v>0</v>
      </c>
      <c r="J5" s="8">
        <f t="shared" ref="J5" si="40">E5+I5</f>
        <v>1700</v>
      </c>
      <c r="K5" s="8">
        <v>1039.9000000000001</v>
      </c>
      <c r="L5" s="8">
        <v>0</v>
      </c>
      <c r="M5" s="8">
        <v>1039.9000000000001</v>
      </c>
      <c r="N5" s="8">
        <v>1039.9000000000001</v>
      </c>
      <c r="O5" s="8">
        <f>L5+N5</f>
        <v>1039.9000000000001</v>
      </c>
      <c r="P5" s="8">
        <f>J5-O5</f>
        <v>660.09999999999991</v>
      </c>
      <c r="Q5" s="8">
        <v>1039.9000000000001</v>
      </c>
      <c r="R5" s="8">
        <v>1039.9000000000001</v>
      </c>
      <c r="S5" s="8">
        <f t="shared" ref="S5:S7" si="41">N5-R5</f>
        <v>0</v>
      </c>
      <c r="T5" s="8">
        <v>1039.9000000000001</v>
      </c>
      <c r="U5" s="8">
        <v>1039.9000000000001</v>
      </c>
      <c r="V5" s="8">
        <v>660.1</v>
      </c>
      <c r="W5" s="8">
        <v>660.1</v>
      </c>
      <c r="X5" s="8">
        <f t="shared" ref="X5:X7" si="42">R5-U5</f>
        <v>0</v>
      </c>
      <c r="Y5" s="75">
        <f>E5-K5</f>
        <v>660.09999999999991</v>
      </c>
      <c r="Z5" s="15">
        <f t="shared" si="38"/>
        <v>0.61170588235294121</v>
      </c>
      <c r="AA5" s="15">
        <f t="shared" si="16"/>
        <v>0.61170588235294121</v>
      </c>
    </row>
    <row r="6" spans="1:28" ht="43.2" x14ac:dyDescent="0.3">
      <c r="A6" s="2" t="s">
        <v>18</v>
      </c>
      <c r="B6" s="43" t="s">
        <v>19</v>
      </c>
      <c r="C6" s="8">
        <v>2400</v>
      </c>
      <c r="D6" s="8">
        <v>0</v>
      </c>
      <c r="E6" s="8">
        <v>2400</v>
      </c>
      <c r="F6" s="8"/>
      <c r="G6" s="8"/>
      <c r="H6" s="8"/>
      <c r="I6" s="8">
        <f t="shared" si="39"/>
        <v>0</v>
      </c>
      <c r="J6" s="8">
        <f>E6+I6</f>
        <v>2400</v>
      </c>
      <c r="K6" s="8">
        <v>1500.78</v>
      </c>
      <c r="L6" s="8">
        <v>0</v>
      </c>
      <c r="M6" s="8">
        <v>1500.78</v>
      </c>
      <c r="N6" s="8">
        <v>1500.78</v>
      </c>
      <c r="O6" s="8">
        <f t="shared" ref="O6:O7" si="43">L6+N6</f>
        <v>1500.78</v>
      </c>
      <c r="P6" s="8">
        <f>J6-O6</f>
        <v>899.22</v>
      </c>
      <c r="Q6" s="8">
        <v>1500.78</v>
      </c>
      <c r="R6" s="8">
        <v>1500.78</v>
      </c>
      <c r="S6" s="8">
        <f t="shared" si="41"/>
        <v>0</v>
      </c>
      <c r="T6" s="8">
        <v>1500.78</v>
      </c>
      <c r="U6" s="8">
        <v>1500.78</v>
      </c>
      <c r="V6" s="8">
        <v>899.22</v>
      </c>
      <c r="W6" s="8">
        <v>899.22</v>
      </c>
      <c r="X6" s="8">
        <f t="shared" si="42"/>
        <v>0</v>
      </c>
      <c r="Y6" s="75">
        <f>E6-K6</f>
        <v>899.22</v>
      </c>
      <c r="Z6" s="15">
        <f t="shared" si="38"/>
        <v>0.62532500000000002</v>
      </c>
      <c r="AA6" s="15">
        <f t="shared" si="16"/>
        <v>0.62532500000000002</v>
      </c>
    </row>
    <row r="7" spans="1:28" ht="43.2" x14ac:dyDescent="0.3">
      <c r="A7" s="2" t="s">
        <v>20</v>
      </c>
      <c r="B7" s="43" t="s">
        <v>21</v>
      </c>
      <c r="C7" s="8">
        <v>1000</v>
      </c>
      <c r="D7" s="8">
        <v>-1000</v>
      </c>
      <c r="E7" s="8">
        <v>0</v>
      </c>
      <c r="F7" s="8"/>
      <c r="G7" s="8"/>
      <c r="H7" s="8"/>
      <c r="I7" s="8">
        <f t="shared" ref="I7" si="44">SUM(F7:H7)</f>
        <v>0</v>
      </c>
      <c r="J7" s="8">
        <f>E7+I7</f>
        <v>0</v>
      </c>
      <c r="K7" s="8">
        <v>0</v>
      </c>
      <c r="L7" s="8">
        <v>0</v>
      </c>
      <c r="M7" s="8">
        <v>0</v>
      </c>
      <c r="N7" s="8">
        <v>0</v>
      </c>
      <c r="O7" s="8">
        <f t="shared" si="43"/>
        <v>0</v>
      </c>
      <c r="P7" s="8">
        <f>J7-O7</f>
        <v>0</v>
      </c>
      <c r="Q7" s="8">
        <v>0</v>
      </c>
      <c r="R7" s="8">
        <v>0</v>
      </c>
      <c r="S7" s="8">
        <f t="shared" si="41"/>
        <v>0</v>
      </c>
      <c r="T7" s="8">
        <v>0</v>
      </c>
      <c r="U7" s="8">
        <v>0</v>
      </c>
      <c r="V7" s="8">
        <v>0</v>
      </c>
      <c r="W7" s="8">
        <v>0</v>
      </c>
      <c r="X7" s="8">
        <f t="shared" si="42"/>
        <v>0</v>
      </c>
      <c r="Y7" s="75">
        <f>E7-K7</f>
        <v>0</v>
      </c>
      <c r="Z7" s="15" t="e">
        <f t="shared" si="38"/>
        <v>#DIV/0!</v>
      </c>
      <c r="AA7" s="15" t="e">
        <f t="shared" si="16"/>
        <v>#DIV/0!</v>
      </c>
    </row>
    <row r="8" spans="1:28" x14ac:dyDescent="0.3">
      <c r="A8" s="3">
        <v>5302</v>
      </c>
      <c r="B8" s="84" t="s">
        <v>22</v>
      </c>
      <c r="C8" s="9">
        <f>SUM(C9:C16)</f>
        <v>161850</v>
      </c>
      <c r="D8" s="9">
        <f t="shared" ref="D8:E8" si="45">SUM(D9:D16)</f>
        <v>34028.869999999995</v>
      </c>
      <c r="E8" s="9">
        <f t="shared" si="45"/>
        <v>195878.87</v>
      </c>
      <c r="F8" s="9">
        <f t="shared" ref="F8" si="46">SUM(F9:F16)</f>
        <v>0</v>
      </c>
      <c r="G8" s="9">
        <f t="shared" ref="G8" si="47">SUM(G9:G16)</f>
        <v>0</v>
      </c>
      <c r="H8" s="9">
        <f t="shared" ref="H8" si="48">SUM(H9:H16)</f>
        <v>0</v>
      </c>
      <c r="I8" s="9">
        <f t="shared" ref="I8" si="49">SUM(I9:I16)</f>
        <v>0</v>
      </c>
      <c r="J8" s="9">
        <f t="shared" ref="J8" si="50">SUM(J9:J16)</f>
        <v>195878.87</v>
      </c>
      <c r="K8" s="9">
        <f t="shared" ref="K8" si="51">SUM(K9:K16)</f>
        <v>195421.87</v>
      </c>
      <c r="L8" s="9">
        <f t="shared" ref="L8" si="52">SUM(L9:L16)</f>
        <v>0</v>
      </c>
      <c r="M8" s="9">
        <f t="shared" ref="M8" si="53">SUM(M9:M16)</f>
        <v>195421.87</v>
      </c>
      <c r="N8" s="9">
        <f t="shared" ref="N8" si="54">SUM(N9:N16)</f>
        <v>195421.87</v>
      </c>
      <c r="O8" s="9">
        <f t="shared" ref="O8" si="55">SUM(O9:O16)</f>
        <v>195421.87</v>
      </c>
      <c r="P8" s="9">
        <f t="shared" ref="P8" si="56">SUM(P9:P16)</f>
        <v>457.00000000000273</v>
      </c>
      <c r="Q8" s="9">
        <f t="shared" ref="Q8" si="57">SUM(Q9:Q16)</f>
        <v>178494.97</v>
      </c>
      <c r="R8" s="9">
        <f t="shared" ref="R8" si="58">SUM(R9:R16)</f>
        <v>178494.97</v>
      </c>
      <c r="S8" s="9">
        <f t="shared" ref="S8" si="59">SUM(S9:S16)</f>
        <v>16926.899999999987</v>
      </c>
      <c r="T8" s="9">
        <f t="shared" ref="T8" si="60">SUM(T9:T16)</f>
        <v>178245.13</v>
      </c>
      <c r="U8" s="9">
        <f t="shared" ref="U8" si="61">SUM(U9:U16)</f>
        <v>178245.13</v>
      </c>
      <c r="V8" s="9">
        <f t="shared" ref="V8" si="62">SUM(V9:V16)</f>
        <v>457</v>
      </c>
      <c r="W8" s="9">
        <f t="shared" ref="W8" si="63">SUM(W9:W16)</f>
        <v>17383.900000000001</v>
      </c>
      <c r="X8" s="9">
        <f t="shared" ref="X8" si="64">SUM(X9:X16)</f>
        <v>249.84000000000231</v>
      </c>
      <c r="Y8" s="9">
        <f t="shared" ref="Y8" si="65">SUM(Y9:Y16)</f>
        <v>457.00000000000273</v>
      </c>
      <c r="Z8" s="16">
        <f t="shared" si="38"/>
        <v>0.91125178535081408</v>
      </c>
      <c r="AA8" s="15">
        <f t="shared" si="16"/>
        <v>0.99766692548308045</v>
      </c>
    </row>
    <row r="9" spans="1:28" ht="43.2" x14ac:dyDescent="0.3">
      <c r="A9" s="4" t="s">
        <v>23</v>
      </c>
      <c r="B9" s="85" t="s">
        <v>24</v>
      </c>
      <c r="C9" s="10">
        <v>0</v>
      </c>
      <c r="D9" s="10">
        <v>97.99</v>
      </c>
      <c r="E9" s="10">
        <v>97.99</v>
      </c>
      <c r="F9" s="10"/>
      <c r="G9" s="10"/>
      <c r="H9" s="10"/>
      <c r="I9" s="10">
        <f t="shared" ref="I9:I16" si="66">SUM(F9:H9)</f>
        <v>0</v>
      </c>
      <c r="J9" s="10">
        <f t="shared" ref="J9:J16" si="67">E9+I9</f>
        <v>97.99</v>
      </c>
      <c r="K9" s="10">
        <v>97.99</v>
      </c>
      <c r="L9" s="10">
        <v>0</v>
      </c>
      <c r="M9" s="10">
        <v>97.99</v>
      </c>
      <c r="N9" s="10">
        <v>97.99</v>
      </c>
      <c r="O9" s="10">
        <f t="shared" ref="O9:O16" si="68">L9+N9</f>
        <v>97.99</v>
      </c>
      <c r="P9" s="10">
        <f t="shared" ref="P9:P16" si="69">J9-O9</f>
        <v>0</v>
      </c>
      <c r="Q9" s="10">
        <v>97.99</v>
      </c>
      <c r="R9" s="10">
        <v>97.99</v>
      </c>
      <c r="S9" s="10">
        <f t="shared" ref="S9:S16" si="70">N9-R9</f>
        <v>0</v>
      </c>
      <c r="T9" s="10">
        <v>97.99</v>
      </c>
      <c r="U9" s="10">
        <v>97.99</v>
      </c>
      <c r="V9" s="10">
        <v>0</v>
      </c>
      <c r="W9" s="10">
        <v>0</v>
      </c>
      <c r="X9" s="10">
        <f t="shared" ref="X9:X16" si="71">R9-U9</f>
        <v>0</v>
      </c>
      <c r="Y9" s="76">
        <f t="shared" ref="Y9:Y16" si="72">E9-K9</f>
        <v>0</v>
      </c>
      <c r="Z9" s="17">
        <f t="shared" si="38"/>
        <v>1</v>
      </c>
      <c r="AA9" s="15">
        <f t="shared" si="16"/>
        <v>1</v>
      </c>
    </row>
    <row r="10" spans="1:28" ht="57.6" x14ac:dyDescent="0.3">
      <c r="A10" s="4" t="s">
        <v>25</v>
      </c>
      <c r="B10" s="85" t="s">
        <v>26</v>
      </c>
      <c r="C10" s="10">
        <v>0</v>
      </c>
      <c r="D10" s="10">
        <v>2739.96</v>
      </c>
      <c r="E10" s="10">
        <v>2739.96</v>
      </c>
      <c r="F10" s="10"/>
      <c r="G10" s="10"/>
      <c r="H10" s="10"/>
      <c r="I10" s="10">
        <f t="shared" si="66"/>
        <v>0</v>
      </c>
      <c r="J10" s="10">
        <f t="shared" si="67"/>
        <v>2739.96</v>
      </c>
      <c r="K10" s="10">
        <v>2739.96</v>
      </c>
      <c r="L10" s="10">
        <v>0</v>
      </c>
      <c r="M10" s="10">
        <v>2739.96</v>
      </c>
      <c r="N10" s="10">
        <v>2739.96</v>
      </c>
      <c r="O10" s="10">
        <f t="shared" si="68"/>
        <v>2739.96</v>
      </c>
      <c r="P10" s="10">
        <f t="shared" si="69"/>
        <v>0</v>
      </c>
      <c r="Q10" s="10">
        <v>2739.96</v>
      </c>
      <c r="R10" s="10">
        <v>2739.96</v>
      </c>
      <c r="S10" s="10">
        <f t="shared" si="70"/>
        <v>0</v>
      </c>
      <c r="T10" s="10">
        <v>2739.96</v>
      </c>
      <c r="U10" s="10">
        <v>2739.96</v>
      </c>
      <c r="V10" s="10">
        <v>0</v>
      </c>
      <c r="W10" s="10">
        <v>0</v>
      </c>
      <c r="X10" s="10">
        <f t="shared" si="71"/>
        <v>0</v>
      </c>
      <c r="Y10" s="76">
        <f t="shared" si="72"/>
        <v>0</v>
      </c>
      <c r="Z10" s="17">
        <f t="shared" si="38"/>
        <v>1</v>
      </c>
      <c r="AA10" s="15">
        <f t="shared" si="16"/>
        <v>1</v>
      </c>
    </row>
    <row r="11" spans="1:28" ht="43.2" x14ac:dyDescent="0.3">
      <c r="A11" s="2" t="s">
        <v>27</v>
      </c>
      <c r="B11" s="43" t="s">
        <v>28</v>
      </c>
      <c r="C11" s="8">
        <v>850</v>
      </c>
      <c r="D11" s="8">
        <v>0</v>
      </c>
      <c r="E11" s="8">
        <v>850</v>
      </c>
      <c r="F11" s="8"/>
      <c r="G11" s="8"/>
      <c r="H11" s="8"/>
      <c r="I11" s="8">
        <f t="shared" si="66"/>
        <v>0</v>
      </c>
      <c r="J11" s="8">
        <f t="shared" si="67"/>
        <v>850</v>
      </c>
      <c r="K11" s="8">
        <v>840</v>
      </c>
      <c r="L11" s="8">
        <v>0</v>
      </c>
      <c r="M11" s="8">
        <v>840</v>
      </c>
      <c r="N11" s="8">
        <v>840</v>
      </c>
      <c r="O11" s="8">
        <f t="shared" si="68"/>
        <v>840</v>
      </c>
      <c r="P11" s="8">
        <f t="shared" si="69"/>
        <v>10</v>
      </c>
      <c r="Q11" s="8">
        <v>840</v>
      </c>
      <c r="R11" s="8">
        <v>840</v>
      </c>
      <c r="S11" s="8">
        <f t="shared" si="70"/>
        <v>0</v>
      </c>
      <c r="T11" s="8">
        <v>831.6</v>
      </c>
      <c r="U11" s="8">
        <v>831.6</v>
      </c>
      <c r="V11" s="8">
        <v>10</v>
      </c>
      <c r="W11" s="8">
        <v>10</v>
      </c>
      <c r="X11" s="8">
        <f t="shared" si="71"/>
        <v>8.3999999999999773</v>
      </c>
      <c r="Y11" s="75">
        <f t="shared" si="72"/>
        <v>10</v>
      </c>
      <c r="Z11" s="15">
        <f t="shared" si="38"/>
        <v>0.9882352941176471</v>
      </c>
      <c r="AA11" s="15">
        <f t="shared" si="16"/>
        <v>0.9882352941176471</v>
      </c>
    </row>
    <row r="12" spans="1:28" ht="43.2" x14ac:dyDescent="0.3">
      <c r="A12" s="2" t="s">
        <v>29</v>
      </c>
      <c r="B12" s="43" t="s">
        <v>30</v>
      </c>
      <c r="C12" s="8">
        <v>120000</v>
      </c>
      <c r="D12" s="8">
        <v>12555.96</v>
      </c>
      <c r="E12" s="8">
        <v>132555.96</v>
      </c>
      <c r="F12" s="8"/>
      <c r="G12" s="8"/>
      <c r="H12" s="8"/>
      <c r="I12" s="8">
        <f t="shared" si="66"/>
        <v>0</v>
      </c>
      <c r="J12" s="8">
        <f t="shared" si="67"/>
        <v>132555.96</v>
      </c>
      <c r="K12" s="8">
        <v>132137.01999999999</v>
      </c>
      <c r="L12" s="8">
        <v>0</v>
      </c>
      <c r="M12" s="8">
        <v>132137.01999999999</v>
      </c>
      <c r="N12" s="8">
        <v>132137.01999999999</v>
      </c>
      <c r="O12" s="8">
        <f t="shared" si="68"/>
        <v>132137.01999999999</v>
      </c>
      <c r="P12" s="8">
        <f t="shared" si="69"/>
        <v>418.94000000000233</v>
      </c>
      <c r="Q12" s="8">
        <v>119334.25</v>
      </c>
      <c r="R12" s="8">
        <v>119334.25</v>
      </c>
      <c r="S12" s="8">
        <f t="shared" si="70"/>
        <v>12802.76999999999</v>
      </c>
      <c r="T12" s="8">
        <v>119206.22</v>
      </c>
      <c r="U12" s="8">
        <v>119206.22</v>
      </c>
      <c r="V12" s="8">
        <v>418.94</v>
      </c>
      <c r="W12" s="8">
        <v>13221.71</v>
      </c>
      <c r="X12" s="8">
        <f t="shared" si="71"/>
        <v>128.02999999999884</v>
      </c>
      <c r="Y12" s="75">
        <f t="shared" si="72"/>
        <v>418.94000000000233</v>
      </c>
      <c r="Z12" s="15">
        <f t="shared" si="38"/>
        <v>0.90025563543125486</v>
      </c>
      <c r="AA12" s="15">
        <f t="shared" si="16"/>
        <v>0.99683952347370874</v>
      </c>
    </row>
    <row r="13" spans="1:28" ht="100.8" x14ac:dyDescent="0.3">
      <c r="A13" s="2" t="s">
        <v>31</v>
      </c>
      <c r="B13" s="43" t="s">
        <v>32</v>
      </c>
      <c r="C13" s="8">
        <v>33000</v>
      </c>
      <c r="D13" s="8">
        <v>20307.96</v>
      </c>
      <c r="E13" s="8">
        <v>53307.96</v>
      </c>
      <c r="F13" s="8"/>
      <c r="G13" s="8"/>
      <c r="H13" s="8"/>
      <c r="I13" s="8">
        <f t="shared" si="66"/>
        <v>0</v>
      </c>
      <c r="J13" s="8">
        <f t="shared" si="67"/>
        <v>53307.96</v>
      </c>
      <c r="K13" s="8">
        <v>53307.96</v>
      </c>
      <c r="L13" s="8">
        <v>0</v>
      </c>
      <c r="M13" s="8">
        <v>53307.96</v>
      </c>
      <c r="N13" s="8">
        <v>53307.96</v>
      </c>
      <c r="O13" s="8">
        <f t="shared" si="68"/>
        <v>53307.96</v>
      </c>
      <c r="P13" s="8">
        <f t="shared" si="69"/>
        <v>0</v>
      </c>
      <c r="Q13" s="8">
        <v>49183.83</v>
      </c>
      <c r="R13" s="8">
        <v>49183.83</v>
      </c>
      <c r="S13" s="8">
        <f t="shared" si="70"/>
        <v>4124.1299999999974</v>
      </c>
      <c r="T13" s="8">
        <v>49070.42</v>
      </c>
      <c r="U13" s="8">
        <v>49070.42</v>
      </c>
      <c r="V13" s="8">
        <v>0</v>
      </c>
      <c r="W13" s="8">
        <v>4124.13</v>
      </c>
      <c r="X13" s="8">
        <f t="shared" si="71"/>
        <v>113.41000000000349</v>
      </c>
      <c r="Y13" s="75">
        <f t="shared" si="72"/>
        <v>0</v>
      </c>
      <c r="Z13" s="15">
        <f t="shared" si="38"/>
        <v>0.92263575646113638</v>
      </c>
      <c r="AA13" s="15">
        <f t="shared" si="16"/>
        <v>1</v>
      </c>
    </row>
    <row r="14" spans="1:28" ht="43.2" x14ac:dyDescent="0.3">
      <c r="A14" s="2" t="s">
        <v>33</v>
      </c>
      <c r="B14" s="43" t="s">
        <v>34</v>
      </c>
      <c r="C14" s="8">
        <v>27</v>
      </c>
      <c r="D14" s="8">
        <v>0</v>
      </c>
      <c r="E14" s="8">
        <v>27</v>
      </c>
      <c r="F14" s="8"/>
      <c r="G14" s="8"/>
      <c r="H14" s="8"/>
      <c r="I14" s="8">
        <f t="shared" si="66"/>
        <v>0</v>
      </c>
      <c r="J14" s="8">
        <f t="shared" si="67"/>
        <v>27</v>
      </c>
      <c r="K14" s="8">
        <v>0</v>
      </c>
      <c r="L14" s="8">
        <v>0</v>
      </c>
      <c r="M14" s="8">
        <v>0</v>
      </c>
      <c r="N14" s="8">
        <v>0</v>
      </c>
      <c r="O14" s="8">
        <f t="shared" si="68"/>
        <v>0</v>
      </c>
      <c r="P14" s="8">
        <f t="shared" si="69"/>
        <v>27</v>
      </c>
      <c r="Q14" s="8">
        <v>0</v>
      </c>
      <c r="R14" s="8">
        <v>0</v>
      </c>
      <c r="S14" s="8">
        <f t="shared" si="70"/>
        <v>0</v>
      </c>
      <c r="T14" s="8">
        <v>0</v>
      </c>
      <c r="U14" s="8">
        <v>0</v>
      </c>
      <c r="V14" s="8">
        <v>27</v>
      </c>
      <c r="W14" s="8">
        <v>27</v>
      </c>
      <c r="X14" s="8">
        <f t="shared" si="71"/>
        <v>0</v>
      </c>
      <c r="Y14" s="75">
        <f t="shared" si="72"/>
        <v>27</v>
      </c>
      <c r="Z14" s="15">
        <f t="shared" si="38"/>
        <v>0</v>
      </c>
      <c r="AA14" s="15">
        <f t="shared" si="16"/>
        <v>0</v>
      </c>
    </row>
    <row r="15" spans="1:28" ht="43.2" x14ac:dyDescent="0.3">
      <c r="A15" s="2" t="s">
        <v>35</v>
      </c>
      <c r="B15" s="43" t="s">
        <v>36</v>
      </c>
      <c r="C15" s="8">
        <v>6300</v>
      </c>
      <c r="D15" s="8">
        <v>0</v>
      </c>
      <c r="E15" s="8">
        <v>6300</v>
      </c>
      <c r="F15" s="8"/>
      <c r="G15" s="8"/>
      <c r="H15" s="8"/>
      <c r="I15" s="8">
        <f t="shared" si="66"/>
        <v>0</v>
      </c>
      <c r="J15" s="8">
        <f t="shared" si="67"/>
        <v>6300</v>
      </c>
      <c r="K15" s="8">
        <v>6298.94</v>
      </c>
      <c r="L15" s="8">
        <v>0</v>
      </c>
      <c r="M15" s="8">
        <v>6298.94</v>
      </c>
      <c r="N15" s="8">
        <v>6298.94</v>
      </c>
      <c r="O15" s="8">
        <f t="shared" si="68"/>
        <v>6298.94</v>
      </c>
      <c r="P15" s="8">
        <f t="shared" si="69"/>
        <v>1.0600000000004002</v>
      </c>
      <c r="Q15" s="8">
        <v>6298.94</v>
      </c>
      <c r="R15" s="8">
        <v>6298.94</v>
      </c>
      <c r="S15" s="8">
        <f t="shared" si="70"/>
        <v>0</v>
      </c>
      <c r="T15" s="8">
        <v>6298.94</v>
      </c>
      <c r="U15" s="8">
        <v>6298.94</v>
      </c>
      <c r="V15" s="8">
        <v>1.06</v>
      </c>
      <c r="W15" s="8">
        <v>1.06</v>
      </c>
      <c r="X15" s="8">
        <f t="shared" si="71"/>
        <v>0</v>
      </c>
      <c r="Y15" s="75">
        <f t="shared" si="72"/>
        <v>1.0600000000004002</v>
      </c>
      <c r="Z15" s="15">
        <f t="shared" si="38"/>
        <v>0.99983174603174596</v>
      </c>
      <c r="AA15" s="15">
        <f t="shared" si="16"/>
        <v>0.99983174603174596</v>
      </c>
    </row>
    <row r="16" spans="1:28" ht="43.2" x14ac:dyDescent="0.3">
      <c r="A16" s="2" t="s">
        <v>37</v>
      </c>
      <c r="B16" s="43" t="s">
        <v>38</v>
      </c>
      <c r="C16" s="8">
        <v>1673</v>
      </c>
      <c r="D16" s="8">
        <v>-1673</v>
      </c>
      <c r="E16" s="8">
        <v>0</v>
      </c>
      <c r="F16" s="8"/>
      <c r="G16" s="8"/>
      <c r="H16" s="8"/>
      <c r="I16" s="8">
        <f t="shared" si="66"/>
        <v>0</v>
      </c>
      <c r="J16" s="8">
        <f t="shared" si="67"/>
        <v>0</v>
      </c>
      <c r="K16" s="8">
        <v>0</v>
      </c>
      <c r="L16" s="8">
        <v>0</v>
      </c>
      <c r="M16" s="8">
        <v>0</v>
      </c>
      <c r="N16" s="8">
        <v>0</v>
      </c>
      <c r="O16" s="8">
        <f t="shared" si="68"/>
        <v>0</v>
      </c>
      <c r="P16" s="8">
        <f t="shared" si="69"/>
        <v>0</v>
      </c>
      <c r="Q16" s="8">
        <v>0</v>
      </c>
      <c r="R16" s="8">
        <v>0</v>
      </c>
      <c r="S16" s="8">
        <f t="shared" si="70"/>
        <v>0</v>
      </c>
      <c r="T16" s="8">
        <v>0</v>
      </c>
      <c r="U16" s="8">
        <v>0</v>
      </c>
      <c r="V16" s="8">
        <v>0</v>
      </c>
      <c r="W16" s="8">
        <v>0</v>
      </c>
      <c r="X16" s="8">
        <f t="shared" si="71"/>
        <v>0</v>
      </c>
      <c r="Y16" s="75">
        <f t="shared" si="72"/>
        <v>0</v>
      </c>
      <c r="Z16" s="15" t="e">
        <f t="shared" si="38"/>
        <v>#DIV/0!</v>
      </c>
      <c r="AA16" s="15" t="e">
        <f t="shared" si="16"/>
        <v>#DIV/0!</v>
      </c>
    </row>
    <row r="17" spans="1:27" ht="28.8" x14ac:dyDescent="0.3">
      <c r="A17" s="3">
        <v>5303</v>
      </c>
      <c r="B17" s="84" t="s">
        <v>39</v>
      </c>
      <c r="C17" s="9">
        <f>SUM(C18:C21)</f>
        <v>12300</v>
      </c>
      <c r="D17" s="9">
        <f t="shared" ref="D17:E17" si="73">SUM(D18:D21)</f>
        <v>4000</v>
      </c>
      <c r="E17" s="9">
        <f t="shared" si="73"/>
        <v>16300</v>
      </c>
      <c r="F17" s="9">
        <f t="shared" ref="F17" si="74">SUM(F18:F21)</f>
        <v>0</v>
      </c>
      <c r="G17" s="9">
        <f t="shared" ref="G17" si="75">SUM(G18:G21)</f>
        <v>0</v>
      </c>
      <c r="H17" s="9">
        <f t="shared" ref="H17" si="76">SUM(H18:H21)</f>
        <v>0</v>
      </c>
      <c r="I17" s="9">
        <f t="shared" ref="I17" si="77">SUM(I18:I21)</f>
        <v>0</v>
      </c>
      <c r="J17" s="9">
        <f t="shared" ref="J17" si="78">SUM(J18:J21)</f>
        <v>16300</v>
      </c>
      <c r="K17" s="9">
        <f t="shared" ref="K17" si="79">SUM(K18:K21)</f>
        <v>974.38</v>
      </c>
      <c r="L17" s="9">
        <f t="shared" ref="L17" si="80">SUM(L18:L21)</f>
        <v>0</v>
      </c>
      <c r="M17" s="9">
        <f t="shared" ref="M17" si="81">SUM(M18:M21)</f>
        <v>974.38</v>
      </c>
      <c r="N17" s="9">
        <f t="shared" ref="N17" si="82">SUM(N18:N21)</f>
        <v>974.38</v>
      </c>
      <c r="O17" s="9">
        <f t="shared" ref="O17" si="83">SUM(O18:O21)</f>
        <v>974.38</v>
      </c>
      <c r="P17" s="9">
        <f t="shared" ref="P17" si="84">SUM(P18:P21)</f>
        <v>15325.619999999999</v>
      </c>
      <c r="Q17" s="9">
        <f t="shared" ref="Q17" si="85">SUM(Q18:Q21)</f>
        <v>974.38</v>
      </c>
      <c r="R17" s="9">
        <f t="shared" ref="R17" si="86">SUM(R18:R21)</f>
        <v>974.38</v>
      </c>
      <c r="S17" s="9">
        <f t="shared" ref="S17" si="87">SUM(S18:S21)</f>
        <v>0</v>
      </c>
      <c r="T17" s="9">
        <f t="shared" ref="T17" si="88">SUM(T18:T21)</f>
        <v>974.38</v>
      </c>
      <c r="U17" s="9">
        <f t="shared" ref="U17" si="89">SUM(U18:U21)</f>
        <v>974.38</v>
      </c>
      <c r="V17" s="9">
        <f t="shared" ref="V17" si="90">SUM(V18:V21)</f>
        <v>15325.619999999999</v>
      </c>
      <c r="W17" s="9">
        <f t="shared" ref="W17" si="91">SUM(W18:W21)</f>
        <v>15325.619999999999</v>
      </c>
      <c r="X17" s="9">
        <f t="shared" ref="X17" si="92">SUM(X18:X21)</f>
        <v>0</v>
      </c>
      <c r="Y17" s="9">
        <f t="shared" ref="Y17" si="93">SUM(Y18:Y21)</f>
        <v>15325.619999999999</v>
      </c>
      <c r="Z17" s="16">
        <f t="shared" si="38"/>
        <v>5.9777914110429445E-2</v>
      </c>
      <c r="AA17" s="15">
        <f t="shared" si="16"/>
        <v>5.9777914110429445E-2</v>
      </c>
    </row>
    <row r="18" spans="1:27" ht="43.2" x14ac:dyDescent="0.3">
      <c r="A18" s="2" t="s">
        <v>40</v>
      </c>
      <c r="B18" s="43" t="s">
        <v>41</v>
      </c>
      <c r="C18" s="8">
        <v>6300</v>
      </c>
      <c r="D18" s="8">
        <v>0</v>
      </c>
      <c r="E18" s="8">
        <v>6300</v>
      </c>
      <c r="F18" s="8"/>
      <c r="G18" s="8"/>
      <c r="H18" s="8"/>
      <c r="I18" s="8">
        <f t="shared" ref="I18:I21" si="94">SUM(F18:H18)</f>
        <v>0</v>
      </c>
      <c r="J18" s="8">
        <f t="shared" ref="J18:J21" si="95">E18+I18</f>
        <v>6300</v>
      </c>
      <c r="K18" s="8">
        <v>0</v>
      </c>
      <c r="L18" s="8">
        <v>0</v>
      </c>
      <c r="M18" s="8">
        <v>0</v>
      </c>
      <c r="N18" s="8">
        <v>0</v>
      </c>
      <c r="O18" s="8">
        <f t="shared" ref="O18:O21" si="96">L18+N18</f>
        <v>0</v>
      </c>
      <c r="P18" s="8">
        <f>J18-O18</f>
        <v>6300</v>
      </c>
      <c r="Q18" s="8">
        <v>0</v>
      </c>
      <c r="R18" s="8">
        <v>0</v>
      </c>
      <c r="S18" s="8">
        <f t="shared" ref="S18:S21" si="97">N18-R18</f>
        <v>0</v>
      </c>
      <c r="T18" s="8">
        <v>0</v>
      </c>
      <c r="U18" s="8">
        <v>0</v>
      </c>
      <c r="V18" s="8">
        <v>6300</v>
      </c>
      <c r="W18" s="8">
        <v>6300</v>
      </c>
      <c r="X18" s="8">
        <f t="shared" ref="X18:X21" si="98">R18-U18</f>
        <v>0</v>
      </c>
      <c r="Y18" s="75">
        <f>E18-K18</f>
        <v>6300</v>
      </c>
      <c r="Z18" s="15">
        <f t="shared" si="38"/>
        <v>0</v>
      </c>
      <c r="AA18" s="15">
        <f t="shared" si="16"/>
        <v>0</v>
      </c>
    </row>
    <row r="19" spans="1:27" ht="43.2" x14ac:dyDescent="0.3">
      <c r="A19" s="2" t="s">
        <v>42</v>
      </c>
      <c r="B19" s="43" t="s">
        <v>43</v>
      </c>
      <c r="C19" s="8">
        <v>6000</v>
      </c>
      <c r="D19" s="8">
        <v>0</v>
      </c>
      <c r="E19" s="8">
        <v>6000</v>
      </c>
      <c r="F19" s="8"/>
      <c r="G19" s="8"/>
      <c r="H19" s="8"/>
      <c r="I19" s="8">
        <f t="shared" si="94"/>
        <v>0</v>
      </c>
      <c r="J19" s="8">
        <f t="shared" si="95"/>
        <v>6000</v>
      </c>
      <c r="K19" s="8">
        <v>974.38</v>
      </c>
      <c r="L19" s="8">
        <v>0</v>
      </c>
      <c r="M19" s="8">
        <v>974.38</v>
      </c>
      <c r="N19" s="8">
        <v>974.38</v>
      </c>
      <c r="O19" s="8">
        <f t="shared" si="96"/>
        <v>974.38</v>
      </c>
      <c r="P19" s="8">
        <f>J19-O19</f>
        <v>5025.62</v>
      </c>
      <c r="Q19" s="8">
        <v>974.38</v>
      </c>
      <c r="R19" s="8">
        <v>974.38</v>
      </c>
      <c r="S19" s="8">
        <f t="shared" si="97"/>
        <v>0</v>
      </c>
      <c r="T19" s="8">
        <v>974.38</v>
      </c>
      <c r="U19" s="8">
        <v>974.38</v>
      </c>
      <c r="V19" s="8">
        <v>5025.62</v>
      </c>
      <c r="W19" s="8">
        <v>5025.62</v>
      </c>
      <c r="X19" s="8">
        <f t="shared" si="98"/>
        <v>0</v>
      </c>
      <c r="Y19" s="75">
        <f>E19-K19</f>
        <v>5025.62</v>
      </c>
      <c r="Z19" s="15">
        <f t="shared" si="38"/>
        <v>0.16239666666666666</v>
      </c>
      <c r="AA19" s="15">
        <f t="shared" si="16"/>
        <v>0.16239666666666666</v>
      </c>
    </row>
    <row r="20" spans="1:27" ht="43.2" x14ac:dyDescent="0.3">
      <c r="A20" s="2" t="s">
        <v>44</v>
      </c>
      <c r="B20" s="43" t="s">
        <v>45</v>
      </c>
      <c r="C20" s="8">
        <v>0</v>
      </c>
      <c r="D20" s="8">
        <v>4000</v>
      </c>
      <c r="E20" s="8">
        <v>4000</v>
      </c>
      <c r="F20" s="8"/>
      <c r="G20" s="8"/>
      <c r="H20" s="8"/>
      <c r="I20" s="8">
        <f t="shared" si="94"/>
        <v>0</v>
      </c>
      <c r="J20" s="8">
        <f t="shared" si="95"/>
        <v>4000</v>
      </c>
      <c r="K20" s="8">
        <v>0</v>
      </c>
      <c r="L20" s="8">
        <v>0</v>
      </c>
      <c r="M20" s="8">
        <v>0</v>
      </c>
      <c r="N20" s="8">
        <v>0</v>
      </c>
      <c r="O20" s="8">
        <f t="shared" si="96"/>
        <v>0</v>
      </c>
      <c r="P20" s="8">
        <f>J20-O20</f>
        <v>4000</v>
      </c>
      <c r="Q20" s="8">
        <v>0</v>
      </c>
      <c r="R20" s="8">
        <v>0</v>
      </c>
      <c r="S20" s="8">
        <f t="shared" si="97"/>
        <v>0</v>
      </c>
      <c r="T20" s="8">
        <v>0</v>
      </c>
      <c r="U20" s="8">
        <v>0</v>
      </c>
      <c r="V20" s="8">
        <v>4000</v>
      </c>
      <c r="W20" s="8">
        <v>4000</v>
      </c>
      <c r="X20" s="8">
        <f t="shared" si="98"/>
        <v>0</v>
      </c>
      <c r="Y20" s="75">
        <f>E20-K20</f>
        <v>4000</v>
      </c>
      <c r="Z20" s="15">
        <f t="shared" si="38"/>
        <v>0</v>
      </c>
      <c r="AA20" s="15">
        <f t="shared" si="16"/>
        <v>0</v>
      </c>
    </row>
    <row r="21" spans="1:27" ht="43.2" x14ac:dyDescent="0.3">
      <c r="A21" s="2" t="s">
        <v>46</v>
      </c>
      <c r="B21" s="43" t="s">
        <v>47</v>
      </c>
      <c r="C21" s="8">
        <v>0</v>
      </c>
      <c r="D21" s="8">
        <v>0</v>
      </c>
      <c r="E21" s="8">
        <v>0</v>
      </c>
      <c r="F21" s="8"/>
      <c r="G21" s="8"/>
      <c r="H21" s="8"/>
      <c r="I21" s="8">
        <f t="shared" si="94"/>
        <v>0</v>
      </c>
      <c r="J21" s="8">
        <f t="shared" si="95"/>
        <v>0</v>
      </c>
      <c r="K21" s="8">
        <v>0</v>
      </c>
      <c r="L21" s="8">
        <v>0</v>
      </c>
      <c r="M21" s="8">
        <v>0</v>
      </c>
      <c r="N21" s="8">
        <v>0</v>
      </c>
      <c r="O21" s="8">
        <f t="shared" si="96"/>
        <v>0</v>
      </c>
      <c r="P21" s="8">
        <f>J21-O21</f>
        <v>0</v>
      </c>
      <c r="Q21" s="8">
        <v>0</v>
      </c>
      <c r="R21" s="8">
        <v>0</v>
      </c>
      <c r="S21" s="8">
        <f t="shared" si="97"/>
        <v>0</v>
      </c>
      <c r="T21" s="8">
        <v>0</v>
      </c>
      <c r="U21" s="8">
        <v>0</v>
      </c>
      <c r="V21" s="8">
        <v>0</v>
      </c>
      <c r="W21" s="8">
        <v>0</v>
      </c>
      <c r="X21" s="8">
        <f t="shared" si="98"/>
        <v>0</v>
      </c>
      <c r="Y21" s="75">
        <f>E21-K21</f>
        <v>0</v>
      </c>
      <c r="Z21" s="15" t="e">
        <f t="shared" si="38"/>
        <v>#DIV/0!</v>
      </c>
      <c r="AA21" s="15" t="e">
        <f t="shared" si="16"/>
        <v>#DIV/0!</v>
      </c>
    </row>
    <row r="22" spans="1:27" ht="28.8" x14ac:dyDescent="0.3">
      <c r="A22" s="3">
        <v>5304</v>
      </c>
      <c r="B22" s="84" t="s">
        <v>48</v>
      </c>
      <c r="C22" s="9">
        <f>SUM(C23:C28)</f>
        <v>37300</v>
      </c>
      <c r="D22" s="9">
        <f t="shared" ref="D22:E22" si="99">SUM(D23:D28)</f>
        <v>-4075</v>
      </c>
      <c r="E22" s="9">
        <f t="shared" si="99"/>
        <v>33225</v>
      </c>
      <c r="F22" s="9">
        <f t="shared" ref="F22" si="100">SUM(F23:F28)</f>
        <v>0</v>
      </c>
      <c r="G22" s="9">
        <f t="shared" ref="G22" si="101">SUM(G23:G28)</f>
        <v>0</v>
      </c>
      <c r="H22" s="9">
        <f t="shared" ref="H22" si="102">SUM(H23:H28)</f>
        <v>0</v>
      </c>
      <c r="I22" s="9">
        <f t="shared" ref="I22" si="103">SUM(I23:I28)</f>
        <v>0</v>
      </c>
      <c r="J22" s="9">
        <f t="shared" ref="J22" si="104">SUM(J23:J28)</f>
        <v>33225</v>
      </c>
      <c r="K22" s="9">
        <f t="shared" ref="K22" si="105">SUM(K23:K28)</f>
        <v>31954.68</v>
      </c>
      <c r="L22" s="9">
        <f t="shared" ref="L22" si="106">SUM(L23:L28)</f>
        <v>0</v>
      </c>
      <c r="M22" s="9">
        <f t="shared" ref="M22" si="107">SUM(M23:M28)</f>
        <v>31954.68</v>
      </c>
      <c r="N22" s="9">
        <f t="shared" ref="N22" si="108">SUM(N23:N28)</f>
        <v>31954.68</v>
      </c>
      <c r="O22" s="9">
        <f t="shared" ref="O22" si="109">SUM(O23:O28)</f>
        <v>31954.68</v>
      </c>
      <c r="P22" s="9">
        <f t="shared" ref="P22" si="110">SUM(P23:P28)</f>
        <v>1270.3199999999988</v>
      </c>
      <c r="Q22" s="9">
        <f t="shared" ref="Q22" si="111">SUM(Q23:Q28)</f>
        <v>31954.68</v>
      </c>
      <c r="R22" s="9">
        <f t="shared" ref="R22" si="112">SUM(R23:R28)</f>
        <v>31954.68</v>
      </c>
      <c r="S22" s="9">
        <f t="shared" ref="S22" si="113">SUM(S23:S28)</f>
        <v>0</v>
      </c>
      <c r="T22" s="9">
        <f t="shared" ref="T22" si="114">SUM(T23:T28)</f>
        <v>31735</v>
      </c>
      <c r="U22" s="9">
        <f t="shared" ref="U22" si="115">SUM(U23:U28)</f>
        <v>31735</v>
      </c>
      <c r="V22" s="9">
        <f t="shared" ref="V22" si="116">SUM(V23:V28)</f>
        <v>1270.3200000000002</v>
      </c>
      <c r="W22" s="9">
        <f t="shared" ref="W22" si="117">SUM(W23:W28)</f>
        <v>1270.3200000000002</v>
      </c>
      <c r="X22" s="9">
        <f t="shared" ref="X22" si="118">SUM(X23:X28)</f>
        <v>219.67999999999938</v>
      </c>
      <c r="Y22" s="9">
        <f t="shared" ref="Y22" si="119">SUM(Y23:Y28)</f>
        <v>980.3199999999988</v>
      </c>
      <c r="Z22" s="16">
        <f t="shared" si="38"/>
        <v>0.96176613995485327</v>
      </c>
      <c r="AA22" s="15">
        <f t="shared" si="16"/>
        <v>0.96176613995485327</v>
      </c>
    </row>
    <row r="23" spans="1:27" ht="43.2" x14ac:dyDescent="0.3">
      <c r="A23" s="2" t="s">
        <v>49</v>
      </c>
      <c r="B23" s="43" t="s">
        <v>50</v>
      </c>
      <c r="C23" s="8">
        <v>6300</v>
      </c>
      <c r="D23" s="8">
        <v>-6300</v>
      </c>
      <c r="E23" s="8">
        <v>0</v>
      </c>
      <c r="F23" s="8"/>
      <c r="G23" s="8"/>
      <c r="H23" s="8"/>
      <c r="I23" s="8">
        <f t="shared" ref="I23:I28" si="120">SUM(F23:H23)</f>
        <v>0</v>
      </c>
      <c r="J23" s="8">
        <f t="shared" ref="J23:J28" si="121">E23+I23</f>
        <v>0</v>
      </c>
      <c r="K23" s="8">
        <v>0</v>
      </c>
      <c r="L23" s="8">
        <v>0</v>
      </c>
      <c r="M23" s="8">
        <v>0</v>
      </c>
      <c r="N23" s="8">
        <v>0</v>
      </c>
      <c r="O23" s="8">
        <f t="shared" ref="O23:O28" si="122">L23+N23</f>
        <v>0</v>
      </c>
      <c r="P23" s="8">
        <f t="shared" ref="P23:P28" si="123">J23-O23</f>
        <v>0</v>
      </c>
      <c r="Q23" s="8">
        <v>0</v>
      </c>
      <c r="R23" s="8">
        <v>0</v>
      </c>
      <c r="S23" s="8">
        <f t="shared" ref="S23:S28" si="124">N23-R23</f>
        <v>0</v>
      </c>
      <c r="T23" s="8">
        <v>0</v>
      </c>
      <c r="U23" s="8">
        <v>0</v>
      </c>
      <c r="V23" s="8">
        <v>0</v>
      </c>
      <c r="W23" s="8">
        <v>0</v>
      </c>
      <c r="X23" s="8">
        <f t="shared" ref="X23:X28" si="125">R23-U23</f>
        <v>0</v>
      </c>
      <c r="Y23" s="75">
        <f>E23-K23</f>
        <v>0</v>
      </c>
      <c r="Z23" s="15" t="e">
        <f t="shared" si="38"/>
        <v>#DIV/0!</v>
      </c>
      <c r="AA23" s="15" t="e">
        <f t="shared" si="16"/>
        <v>#DIV/0!</v>
      </c>
    </row>
    <row r="24" spans="1:27" ht="43.2" x14ac:dyDescent="0.3">
      <c r="A24" s="2" t="s">
        <v>51</v>
      </c>
      <c r="B24" s="43" t="s">
        <v>52</v>
      </c>
      <c r="C24" s="8">
        <v>15000</v>
      </c>
      <c r="D24" s="8">
        <v>-6875</v>
      </c>
      <c r="E24" s="8">
        <v>8125</v>
      </c>
      <c r="F24" s="8"/>
      <c r="G24" s="8"/>
      <c r="H24" s="8"/>
      <c r="I24" s="8">
        <f t="shared" si="120"/>
        <v>0</v>
      </c>
      <c r="J24" s="8">
        <f t="shared" si="121"/>
        <v>8125</v>
      </c>
      <c r="K24" s="8">
        <v>8125</v>
      </c>
      <c r="L24" s="8">
        <v>0</v>
      </c>
      <c r="M24" s="8">
        <v>8125</v>
      </c>
      <c r="N24" s="8">
        <v>8125</v>
      </c>
      <c r="O24" s="8">
        <f t="shared" si="122"/>
        <v>8125</v>
      </c>
      <c r="P24" s="8">
        <f t="shared" si="123"/>
        <v>0</v>
      </c>
      <c r="Q24" s="8">
        <v>8125</v>
      </c>
      <c r="R24" s="8">
        <v>8125</v>
      </c>
      <c r="S24" s="8">
        <f t="shared" si="124"/>
        <v>0</v>
      </c>
      <c r="T24" s="8">
        <v>8125</v>
      </c>
      <c r="U24" s="8">
        <v>8125</v>
      </c>
      <c r="V24" s="8">
        <v>0</v>
      </c>
      <c r="W24" s="8">
        <v>0</v>
      </c>
      <c r="X24" s="8">
        <f t="shared" si="125"/>
        <v>0</v>
      </c>
      <c r="Y24" s="75">
        <f>E24-K24</f>
        <v>0</v>
      </c>
      <c r="Z24" s="15">
        <f t="shared" si="38"/>
        <v>1</v>
      </c>
      <c r="AA24" s="15">
        <f t="shared" si="16"/>
        <v>1</v>
      </c>
    </row>
    <row r="25" spans="1:27" ht="43.2" x14ac:dyDescent="0.3">
      <c r="A25" s="2" t="s">
        <v>53</v>
      </c>
      <c r="B25" s="43" t="s">
        <v>54</v>
      </c>
      <c r="C25" s="8">
        <v>6000</v>
      </c>
      <c r="D25" s="8">
        <v>-6000</v>
      </c>
      <c r="E25" s="8">
        <v>0</v>
      </c>
      <c r="F25" s="8"/>
      <c r="G25" s="8"/>
      <c r="H25" s="8"/>
      <c r="I25" s="8">
        <f t="shared" si="120"/>
        <v>0</v>
      </c>
      <c r="J25" s="8">
        <f t="shared" si="121"/>
        <v>0</v>
      </c>
      <c r="K25" s="8">
        <v>0</v>
      </c>
      <c r="L25" s="8">
        <v>0</v>
      </c>
      <c r="M25" s="8">
        <v>0</v>
      </c>
      <c r="N25" s="8">
        <v>0</v>
      </c>
      <c r="O25" s="8">
        <f t="shared" si="122"/>
        <v>0</v>
      </c>
      <c r="P25" s="8">
        <f t="shared" si="123"/>
        <v>0</v>
      </c>
      <c r="Q25" s="8">
        <v>0</v>
      </c>
      <c r="R25" s="8">
        <v>0</v>
      </c>
      <c r="S25" s="8">
        <f t="shared" si="124"/>
        <v>0</v>
      </c>
      <c r="T25" s="8">
        <v>0</v>
      </c>
      <c r="U25" s="8">
        <v>0</v>
      </c>
      <c r="V25" s="8">
        <v>0</v>
      </c>
      <c r="W25" s="8">
        <v>0</v>
      </c>
      <c r="X25" s="8">
        <f t="shared" si="125"/>
        <v>0</v>
      </c>
      <c r="Y25" s="75">
        <f>E25-K25</f>
        <v>0</v>
      </c>
      <c r="Z25" s="15" t="e">
        <f t="shared" si="38"/>
        <v>#DIV/0!</v>
      </c>
      <c r="AA25" s="15" t="e">
        <f t="shared" si="16"/>
        <v>#DIV/0!</v>
      </c>
    </row>
    <row r="26" spans="1:27" ht="43.2" x14ac:dyDescent="0.3">
      <c r="A26" s="2" t="s">
        <v>55</v>
      </c>
      <c r="B26" s="43" t="s">
        <v>56</v>
      </c>
      <c r="C26" s="8">
        <v>10000</v>
      </c>
      <c r="D26" s="8">
        <v>2141.2199999999998</v>
      </c>
      <c r="E26" s="8">
        <v>12141.22</v>
      </c>
      <c r="F26" s="8"/>
      <c r="G26" s="8"/>
      <c r="H26" s="8"/>
      <c r="I26" s="8">
        <f t="shared" si="120"/>
        <v>0</v>
      </c>
      <c r="J26" s="8">
        <f t="shared" si="121"/>
        <v>12141.22</v>
      </c>
      <c r="K26" s="8">
        <v>11220</v>
      </c>
      <c r="L26" s="8">
        <v>0</v>
      </c>
      <c r="M26" s="8">
        <v>11220</v>
      </c>
      <c r="N26" s="8">
        <v>11220</v>
      </c>
      <c r="O26" s="8">
        <f t="shared" si="122"/>
        <v>11220</v>
      </c>
      <c r="P26" s="8">
        <f t="shared" si="123"/>
        <v>921.21999999999935</v>
      </c>
      <c r="Q26" s="8">
        <v>11220</v>
      </c>
      <c r="R26" s="8">
        <v>11220</v>
      </c>
      <c r="S26" s="8">
        <f t="shared" si="124"/>
        <v>0</v>
      </c>
      <c r="T26" s="8">
        <v>11165.6</v>
      </c>
      <c r="U26" s="8">
        <v>11165.6</v>
      </c>
      <c r="V26" s="8">
        <v>921.22</v>
      </c>
      <c r="W26" s="8">
        <v>921.22</v>
      </c>
      <c r="X26" s="8">
        <f t="shared" si="125"/>
        <v>54.399999999999636</v>
      </c>
      <c r="Y26" s="75">
        <f>E26-K26</f>
        <v>921.21999999999935</v>
      </c>
      <c r="Z26" s="15">
        <f t="shared" si="38"/>
        <v>0.92412459373934419</v>
      </c>
      <c r="AA26" s="15">
        <f t="shared" si="16"/>
        <v>0.92412459373934419</v>
      </c>
    </row>
    <row r="27" spans="1:27" ht="43.2" x14ac:dyDescent="0.3">
      <c r="A27" s="2" t="s">
        <v>333</v>
      </c>
      <c r="B27" s="43" t="s">
        <v>334</v>
      </c>
      <c r="C27" s="77">
        <v>0</v>
      </c>
      <c r="D27" s="8">
        <v>6658.78</v>
      </c>
      <c r="E27" s="8">
        <v>6658.78</v>
      </c>
      <c r="F27" s="8"/>
      <c r="G27" s="8"/>
      <c r="H27" s="8"/>
      <c r="I27" s="8">
        <f t="shared" si="120"/>
        <v>0</v>
      </c>
      <c r="J27" s="8">
        <f t="shared" si="121"/>
        <v>6658.78</v>
      </c>
      <c r="K27" s="8">
        <v>6599.68</v>
      </c>
      <c r="L27" s="8">
        <v>0</v>
      </c>
      <c r="M27" s="8">
        <v>6599.68</v>
      </c>
      <c r="N27" s="8">
        <v>6599.68</v>
      </c>
      <c r="O27" s="8">
        <f t="shared" si="122"/>
        <v>6599.68</v>
      </c>
      <c r="P27" s="8">
        <f t="shared" si="123"/>
        <v>59.099999999999454</v>
      </c>
      <c r="Q27" s="8">
        <v>6599.68</v>
      </c>
      <c r="R27" s="8">
        <v>6599.68</v>
      </c>
      <c r="S27" s="8">
        <f t="shared" si="124"/>
        <v>0</v>
      </c>
      <c r="T27" s="8">
        <v>6599.68</v>
      </c>
      <c r="U27" s="8">
        <v>6599.68</v>
      </c>
      <c r="V27" s="8">
        <v>59.1</v>
      </c>
      <c r="W27" s="8">
        <v>59.1</v>
      </c>
      <c r="X27" s="8">
        <f t="shared" si="125"/>
        <v>0</v>
      </c>
      <c r="Y27" s="75">
        <f>E27-K27</f>
        <v>59.099999999999454</v>
      </c>
      <c r="Z27" s="15">
        <f t="shared" si="38"/>
        <v>0.99112450028383581</v>
      </c>
      <c r="AA27" s="15">
        <f t="shared" si="16"/>
        <v>0.99112450028383581</v>
      </c>
    </row>
    <row r="28" spans="1:27" ht="43.2" x14ac:dyDescent="0.3">
      <c r="A28" s="2" t="s">
        <v>350</v>
      </c>
      <c r="B28" s="43" t="s">
        <v>351</v>
      </c>
      <c r="C28" s="77">
        <v>0</v>
      </c>
      <c r="D28" s="8">
        <v>6300</v>
      </c>
      <c r="E28" s="8">
        <v>6300</v>
      </c>
      <c r="F28" s="8"/>
      <c r="G28" s="8"/>
      <c r="H28" s="8"/>
      <c r="I28" s="8">
        <f t="shared" si="120"/>
        <v>0</v>
      </c>
      <c r="J28" s="8">
        <f t="shared" si="121"/>
        <v>6300</v>
      </c>
      <c r="K28" s="8">
        <v>6010</v>
      </c>
      <c r="L28" s="8">
        <v>0</v>
      </c>
      <c r="M28" s="8">
        <v>6010</v>
      </c>
      <c r="N28" s="8">
        <v>6010</v>
      </c>
      <c r="O28" s="8">
        <f t="shared" si="122"/>
        <v>6010</v>
      </c>
      <c r="P28" s="8">
        <f t="shared" si="123"/>
        <v>290</v>
      </c>
      <c r="Q28" s="8">
        <v>6010</v>
      </c>
      <c r="R28" s="8">
        <v>6010</v>
      </c>
      <c r="S28" s="8">
        <f t="shared" si="124"/>
        <v>0</v>
      </c>
      <c r="T28" s="8">
        <v>5844.72</v>
      </c>
      <c r="U28" s="8">
        <v>5844.72</v>
      </c>
      <c r="V28" s="8">
        <v>290</v>
      </c>
      <c r="W28" s="8">
        <v>290</v>
      </c>
      <c r="X28" s="8">
        <f t="shared" si="125"/>
        <v>165.27999999999975</v>
      </c>
      <c r="Y28" s="75">
        <v>0</v>
      </c>
      <c r="Z28" s="15">
        <f t="shared" si="38"/>
        <v>0.95396825396825402</v>
      </c>
      <c r="AA28" s="15">
        <f t="shared" si="16"/>
        <v>0.95396825396825402</v>
      </c>
    </row>
    <row r="29" spans="1:27" x14ac:dyDescent="0.3">
      <c r="A29" s="3">
        <v>5305</v>
      </c>
      <c r="B29" s="84" t="s">
        <v>57</v>
      </c>
      <c r="C29" s="9">
        <f>SUM(C30:C34)</f>
        <v>57200</v>
      </c>
      <c r="D29" s="9">
        <f t="shared" ref="D29:E29" si="126">SUM(D30:D34)</f>
        <v>10952.66</v>
      </c>
      <c r="E29" s="9">
        <f t="shared" si="126"/>
        <v>68152.66</v>
      </c>
      <c r="F29" s="9">
        <f t="shared" ref="F29" si="127">SUM(F30:F34)</f>
        <v>0</v>
      </c>
      <c r="G29" s="9">
        <f t="shared" ref="G29" si="128">SUM(G30:G34)</f>
        <v>0</v>
      </c>
      <c r="H29" s="9">
        <f t="shared" ref="H29" si="129">SUM(H30:H34)</f>
        <v>0</v>
      </c>
      <c r="I29" s="9">
        <f t="shared" ref="I29" si="130">SUM(I30:I34)</f>
        <v>0</v>
      </c>
      <c r="J29" s="9">
        <f t="shared" ref="J29" si="131">SUM(J30:J34)</f>
        <v>68152.66</v>
      </c>
      <c r="K29" s="9">
        <f t="shared" ref="K29" si="132">SUM(K30:K34)</f>
        <v>66823.86</v>
      </c>
      <c r="L29" s="9">
        <f t="shared" ref="L29" si="133">SUM(L30:L34)</f>
        <v>0</v>
      </c>
      <c r="M29" s="9">
        <f t="shared" ref="M29" si="134">SUM(M30:M34)</f>
        <v>66823.86</v>
      </c>
      <c r="N29" s="9">
        <f t="shared" ref="N29" si="135">SUM(N30:N34)</f>
        <v>66823.86</v>
      </c>
      <c r="O29" s="9">
        <f t="shared" ref="O29" si="136">SUM(O30:O34)</f>
        <v>66823.86</v>
      </c>
      <c r="P29" s="9">
        <f t="shared" ref="P29" si="137">SUM(P30:P34)</f>
        <v>1328.8000000000002</v>
      </c>
      <c r="Q29" s="9">
        <f t="shared" ref="Q29" si="138">SUM(Q30:Q34)</f>
        <v>61822.9</v>
      </c>
      <c r="R29" s="9">
        <f t="shared" ref="R29" si="139">SUM(R30:R34)</f>
        <v>61822.9</v>
      </c>
      <c r="S29" s="9">
        <f t="shared" ref="S29" si="140">SUM(S30:S34)</f>
        <v>5000.9599999999973</v>
      </c>
      <c r="T29" s="9">
        <f t="shared" ref="T29" si="141">SUM(T30:T34)</f>
        <v>61501.96</v>
      </c>
      <c r="U29" s="9">
        <f t="shared" ref="U29" si="142">SUM(U30:U34)</f>
        <v>61501.96</v>
      </c>
      <c r="V29" s="9">
        <f t="shared" ref="V29" si="143">SUM(V30:V34)</f>
        <v>1328.8000000000002</v>
      </c>
      <c r="W29" s="9">
        <f t="shared" ref="W29" si="144">SUM(W30:W34)</f>
        <v>6329.76</v>
      </c>
      <c r="X29" s="9">
        <f t="shared" ref="X29" si="145">SUM(X30:X34)</f>
        <v>320.94000000000415</v>
      </c>
      <c r="Y29" s="9">
        <f t="shared" ref="Y29" si="146">SUM(Y30:Y34)</f>
        <v>1291.67</v>
      </c>
      <c r="Z29" s="16">
        <f t="shared" si="38"/>
        <v>0.90712380118398894</v>
      </c>
      <c r="AA29" s="15">
        <f t="shared" si="16"/>
        <v>0.98050259520318062</v>
      </c>
    </row>
    <row r="30" spans="1:27" ht="43.2" x14ac:dyDescent="0.3">
      <c r="A30" s="4" t="s">
        <v>58</v>
      </c>
      <c r="B30" s="85" t="s">
        <v>59</v>
      </c>
      <c r="C30" s="10">
        <v>0</v>
      </c>
      <c r="D30" s="10">
        <v>6936</v>
      </c>
      <c r="E30" s="10">
        <v>6936</v>
      </c>
      <c r="F30" s="10"/>
      <c r="G30" s="10"/>
      <c r="H30" s="10"/>
      <c r="I30" s="10">
        <f t="shared" ref="I30:I34" si="147">SUM(F30:H30)</f>
        <v>0</v>
      </c>
      <c r="J30" s="10">
        <f t="shared" ref="J30:J34" si="148">E30+I30</f>
        <v>6936</v>
      </c>
      <c r="K30" s="10">
        <v>6936</v>
      </c>
      <c r="L30" s="10">
        <v>0</v>
      </c>
      <c r="M30" s="10">
        <v>6936</v>
      </c>
      <c r="N30" s="10">
        <v>6936</v>
      </c>
      <c r="O30" s="10">
        <f t="shared" ref="O30:O34" si="149">L30+N30</f>
        <v>6936</v>
      </c>
      <c r="P30" s="10">
        <f>J30-O30</f>
        <v>0</v>
      </c>
      <c r="Q30" s="10">
        <v>6936</v>
      </c>
      <c r="R30" s="10">
        <v>6936</v>
      </c>
      <c r="S30" s="10">
        <f t="shared" ref="S30:S34" si="150">N30-R30</f>
        <v>0</v>
      </c>
      <c r="T30" s="10">
        <v>6936</v>
      </c>
      <c r="U30" s="10">
        <v>6936</v>
      </c>
      <c r="V30" s="10">
        <v>0</v>
      </c>
      <c r="W30" s="10">
        <v>0</v>
      </c>
      <c r="X30" s="10">
        <f t="shared" ref="X30:X34" si="151">R30-U30</f>
        <v>0</v>
      </c>
      <c r="Y30" s="76">
        <f>E30-K30</f>
        <v>0</v>
      </c>
      <c r="Z30" s="17">
        <f t="shared" si="38"/>
        <v>1</v>
      </c>
      <c r="AA30" s="15">
        <f t="shared" si="16"/>
        <v>1</v>
      </c>
    </row>
    <row r="31" spans="1:27" ht="43.2" x14ac:dyDescent="0.3">
      <c r="A31" s="4" t="s">
        <v>60</v>
      </c>
      <c r="B31" s="85" t="s">
        <v>61</v>
      </c>
      <c r="C31" s="10">
        <v>0</v>
      </c>
      <c r="D31" s="10">
        <v>1291.3599999999999</v>
      </c>
      <c r="E31" s="10">
        <v>1291.3599999999999</v>
      </c>
      <c r="F31" s="10"/>
      <c r="G31" s="10"/>
      <c r="H31" s="10"/>
      <c r="I31" s="10">
        <f t="shared" si="147"/>
        <v>0</v>
      </c>
      <c r="J31" s="10">
        <f t="shared" si="148"/>
        <v>1291.3599999999999</v>
      </c>
      <c r="K31" s="10">
        <v>1291.3599999999999</v>
      </c>
      <c r="L31" s="10">
        <v>0</v>
      </c>
      <c r="M31" s="10">
        <v>1291.3599999999999</v>
      </c>
      <c r="N31" s="10">
        <v>1291.3599999999999</v>
      </c>
      <c r="O31" s="10">
        <f t="shared" si="149"/>
        <v>1291.3599999999999</v>
      </c>
      <c r="P31" s="10">
        <f>J31-O31</f>
        <v>0</v>
      </c>
      <c r="Q31" s="10">
        <v>1291.3599999999999</v>
      </c>
      <c r="R31" s="10">
        <v>1291.3599999999999</v>
      </c>
      <c r="S31" s="10">
        <f t="shared" si="150"/>
        <v>0</v>
      </c>
      <c r="T31" s="10">
        <v>1291.3599999999999</v>
      </c>
      <c r="U31" s="10">
        <v>1291.3599999999999</v>
      </c>
      <c r="V31" s="10">
        <v>0</v>
      </c>
      <c r="W31" s="10">
        <v>0</v>
      </c>
      <c r="X31" s="10">
        <f t="shared" si="151"/>
        <v>0</v>
      </c>
      <c r="Y31" s="76">
        <f>E31-K31</f>
        <v>0</v>
      </c>
      <c r="Z31" s="17">
        <f t="shared" si="38"/>
        <v>1</v>
      </c>
      <c r="AA31" s="15">
        <f t="shared" si="16"/>
        <v>1</v>
      </c>
    </row>
    <row r="32" spans="1:27" ht="43.2" x14ac:dyDescent="0.3">
      <c r="A32" s="2" t="s">
        <v>62</v>
      </c>
      <c r="B32" s="43" t="s">
        <v>63</v>
      </c>
      <c r="C32" s="8">
        <v>41700</v>
      </c>
      <c r="D32" s="8">
        <v>-3461.83</v>
      </c>
      <c r="E32" s="8">
        <v>38238.17</v>
      </c>
      <c r="F32" s="8"/>
      <c r="G32" s="8"/>
      <c r="H32" s="8"/>
      <c r="I32" s="8">
        <f t="shared" si="147"/>
        <v>0</v>
      </c>
      <c r="J32" s="8">
        <f t="shared" si="148"/>
        <v>38238.17</v>
      </c>
      <c r="K32" s="8">
        <v>38238.17</v>
      </c>
      <c r="L32" s="8">
        <v>0</v>
      </c>
      <c r="M32" s="8">
        <v>38238.17</v>
      </c>
      <c r="N32" s="8">
        <v>38238.17</v>
      </c>
      <c r="O32" s="8">
        <f t="shared" si="149"/>
        <v>38238.17</v>
      </c>
      <c r="P32" s="8">
        <f>J32-O32</f>
        <v>0</v>
      </c>
      <c r="Q32" s="8">
        <v>37112.22</v>
      </c>
      <c r="R32" s="8">
        <v>37112.22</v>
      </c>
      <c r="S32" s="8">
        <f t="shared" si="150"/>
        <v>1125.9499999999971</v>
      </c>
      <c r="T32" s="8">
        <v>36951.199999999997</v>
      </c>
      <c r="U32" s="8">
        <v>36951.199999999997</v>
      </c>
      <c r="V32" s="8">
        <v>0</v>
      </c>
      <c r="W32" s="8">
        <v>1125.95</v>
      </c>
      <c r="X32" s="8">
        <f t="shared" si="151"/>
        <v>161.02000000000407</v>
      </c>
      <c r="Y32" s="75">
        <f>E32-K32</f>
        <v>0</v>
      </c>
      <c r="Z32" s="15">
        <f t="shared" si="38"/>
        <v>0.9705542916933525</v>
      </c>
      <c r="AA32" s="15">
        <f t="shared" si="16"/>
        <v>1</v>
      </c>
    </row>
    <row r="33" spans="1:27" ht="43.2" x14ac:dyDescent="0.3">
      <c r="A33" s="2" t="s">
        <v>64</v>
      </c>
      <c r="B33" s="43" t="s">
        <v>65</v>
      </c>
      <c r="C33" s="8">
        <v>15500</v>
      </c>
      <c r="D33" s="8">
        <v>0</v>
      </c>
      <c r="E33" s="8">
        <v>15500</v>
      </c>
      <c r="F33" s="8"/>
      <c r="G33" s="8"/>
      <c r="H33" s="8"/>
      <c r="I33" s="8">
        <f t="shared" si="147"/>
        <v>0</v>
      </c>
      <c r="J33" s="8">
        <f t="shared" si="148"/>
        <v>15500</v>
      </c>
      <c r="K33" s="8">
        <v>14208.33</v>
      </c>
      <c r="L33" s="8">
        <v>0</v>
      </c>
      <c r="M33" s="8">
        <v>14208.33</v>
      </c>
      <c r="N33" s="8">
        <v>14208.33</v>
      </c>
      <c r="O33" s="8">
        <f t="shared" si="149"/>
        <v>14208.33</v>
      </c>
      <c r="P33" s="8">
        <f>J33-O33</f>
        <v>1291.67</v>
      </c>
      <c r="Q33" s="8">
        <v>10333.32</v>
      </c>
      <c r="R33" s="8">
        <v>10333.32</v>
      </c>
      <c r="S33" s="8">
        <f t="shared" si="150"/>
        <v>3875.01</v>
      </c>
      <c r="T33" s="8">
        <v>10204.15</v>
      </c>
      <c r="U33" s="8">
        <v>10204.15</v>
      </c>
      <c r="V33" s="8">
        <v>1291.67</v>
      </c>
      <c r="W33" s="8">
        <v>5166.68</v>
      </c>
      <c r="X33" s="8">
        <f t="shared" si="151"/>
        <v>129.17000000000007</v>
      </c>
      <c r="Y33" s="75">
        <f>E33-K33</f>
        <v>1291.67</v>
      </c>
      <c r="Z33" s="15">
        <f t="shared" si="38"/>
        <v>0.66666580645161289</v>
      </c>
      <c r="AA33" s="15">
        <f t="shared" si="16"/>
        <v>0.91666645161290317</v>
      </c>
    </row>
    <row r="34" spans="1:27" ht="43.2" x14ac:dyDescent="0.3">
      <c r="A34" s="2" t="s">
        <v>352</v>
      </c>
      <c r="B34" s="43" t="s">
        <v>353</v>
      </c>
      <c r="C34" s="8">
        <v>0</v>
      </c>
      <c r="D34" s="8">
        <v>6187.13</v>
      </c>
      <c r="E34" s="8">
        <v>6187.13</v>
      </c>
      <c r="F34" s="8"/>
      <c r="G34" s="8"/>
      <c r="H34" s="8"/>
      <c r="I34" s="8">
        <f t="shared" si="147"/>
        <v>0</v>
      </c>
      <c r="J34" s="8">
        <f t="shared" si="148"/>
        <v>6187.13</v>
      </c>
      <c r="K34" s="8">
        <v>6150</v>
      </c>
      <c r="L34" s="8">
        <v>0</v>
      </c>
      <c r="M34" s="8">
        <v>6150</v>
      </c>
      <c r="N34" s="8">
        <v>6150</v>
      </c>
      <c r="O34" s="8">
        <f t="shared" si="149"/>
        <v>6150</v>
      </c>
      <c r="P34" s="8">
        <f>J34-O34</f>
        <v>37.130000000000109</v>
      </c>
      <c r="Q34" s="8">
        <v>6150</v>
      </c>
      <c r="R34" s="8">
        <v>6150</v>
      </c>
      <c r="S34" s="8">
        <f t="shared" si="150"/>
        <v>0</v>
      </c>
      <c r="T34" s="8">
        <v>6119.25</v>
      </c>
      <c r="U34" s="8">
        <v>6119.25</v>
      </c>
      <c r="V34" s="8">
        <v>37.130000000000003</v>
      </c>
      <c r="W34" s="8">
        <v>37.130000000000003</v>
      </c>
      <c r="X34" s="8">
        <f t="shared" si="151"/>
        <v>30.75</v>
      </c>
      <c r="Y34" s="75"/>
      <c r="Z34" s="15">
        <f t="shared" si="38"/>
        <v>0.99399883306153258</v>
      </c>
      <c r="AA34" s="15"/>
    </row>
    <row r="35" spans="1:27" ht="28.8" x14ac:dyDescent="0.3">
      <c r="A35" s="3">
        <v>5306</v>
      </c>
      <c r="B35" s="84" t="s">
        <v>66</v>
      </c>
      <c r="C35" s="9">
        <f>SUM(C36:C38)</f>
        <v>43000</v>
      </c>
      <c r="D35" s="9">
        <f t="shared" ref="D35:E35" si="152">SUM(D36:D38)</f>
        <v>-15500</v>
      </c>
      <c r="E35" s="9">
        <f t="shared" si="152"/>
        <v>27500</v>
      </c>
      <c r="F35" s="9">
        <f t="shared" ref="F35" si="153">SUM(F36:F38)</f>
        <v>0</v>
      </c>
      <c r="G35" s="9">
        <f t="shared" ref="G35" si="154">SUM(G36:G38)</f>
        <v>0</v>
      </c>
      <c r="H35" s="9">
        <f t="shared" ref="H35" si="155">SUM(H36:H38)</f>
        <v>0</v>
      </c>
      <c r="I35" s="9">
        <f t="shared" ref="I35" si="156">SUM(I36:I38)</f>
        <v>0</v>
      </c>
      <c r="J35" s="9">
        <f t="shared" ref="J35" si="157">SUM(J36:J38)</f>
        <v>27500</v>
      </c>
      <c r="K35" s="9">
        <f t="shared" ref="K35" si="158">SUM(K36:K38)</f>
        <v>4319.53</v>
      </c>
      <c r="L35" s="9">
        <f t="shared" ref="L35" si="159">SUM(L36:L38)</f>
        <v>0</v>
      </c>
      <c r="M35" s="9">
        <f t="shared" ref="M35" si="160">SUM(M36:M38)</f>
        <v>4319.53</v>
      </c>
      <c r="N35" s="9">
        <f t="shared" ref="N35" si="161">SUM(N36:N38)</f>
        <v>4319.53</v>
      </c>
      <c r="O35" s="9">
        <f t="shared" ref="O35" si="162">SUM(O36:O38)</f>
        <v>4319.53</v>
      </c>
      <c r="P35" s="9">
        <f t="shared" ref="P35" si="163">SUM(P36:P38)</f>
        <v>23180.47</v>
      </c>
      <c r="Q35" s="9">
        <f t="shared" ref="Q35" si="164">SUM(Q36:Q38)</f>
        <v>4319.53</v>
      </c>
      <c r="R35" s="9">
        <f t="shared" ref="R35" si="165">SUM(R36:R38)</f>
        <v>4319.53</v>
      </c>
      <c r="S35" s="9">
        <f t="shared" ref="S35" si="166">SUM(S36:S38)</f>
        <v>0</v>
      </c>
      <c r="T35" s="9">
        <f t="shared" ref="T35" si="167">SUM(T36:T38)</f>
        <v>4319.53</v>
      </c>
      <c r="U35" s="9">
        <f t="shared" ref="U35" si="168">SUM(U36:U38)</f>
        <v>4319.53</v>
      </c>
      <c r="V35" s="9">
        <f t="shared" ref="V35" si="169">SUM(V36:V38)</f>
        <v>23180.47</v>
      </c>
      <c r="W35" s="9">
        <f t="shared" ref="W35" si="170">SUM(W36:W38)</f>
        <v>23180.47</v>
      </c>
      <c r="X35" s="9">
        <f t="shared" ref="X35" si="171">SUM(X36:X38)</f>
        <v>0</v>
      </c>
      <c r="Y35" s="9">
        <f t="shared" ref="Y35" si="172">SUM(Y36:Y38)</f>
        <v>23180.47</v>
      </c>
      <c r="Z35" s="16">
        <f t="shared" si="38"/>
        <v>0.15707381818181818</v>
      </c>
      <c r="AA35" s="15">
        <f t="shared" ref="AA35:AA68" si="173">K35/E35</f>
        <v>0.15707381818181818</v>
      </c>
    </row>
    <row r="36" spans="1:27" ht="43.2" x14ac:dyDescent="0.3">
      <c r="A36" s="2" t="s">
        <v>67</v>
      </c>
      <c r="B36" s="43" t="s">
        <v>68</v>
      </c>
      <c r="C36" s="8">
        <v>15000</v>
      </c>
      <c r="D36" s="8">
        <v>-15000</v>
      </c>
      <c r="E36" s="8">
        <v>0</v>
      </c>
      <c r="F36" s="8"/>
      <c r="G36" s="8"/>
      <c r="H36" s="8"/>
      <c r="I36" s="8">
        <f t="shared" ref="I36:I38" si="174">SUM(F36:H36)</f>
        <v>0</v>
      </c>
      <c r="J36" s="8">
        <f t="shared" ref="J36:J38" si="175">E36+I36</f>
        <v>0</v>
      </c>
      <c r="K36" s="8">
        <v>0</v>
      </c>
      <c r="L36" s="8">
        <v>0</v>
      </c>
      <c r="M36" s="8">
        <v>0</v>
      </c>
      <c r="N36" s="8">
        <v>0</v>
      </c>
      <c r="O36" s="8">
        <f t="shared" ref="O36:O38" si="176">L36+N36</f>
        <v>0</v>
      </c>
      <c r="P36" s="8">
        <f>J36-O36</f>
        <v>0</v>
      </c>
      <c r="Q36" s="8">
        <v>0</v>
      </c>
      <c r="R36" s="8">
        <v>0</v>
      </c>
      <c r="S36" s="8">
        <f t="shared" ref="S36:S38" si="177">N36-R36</f>
        <v>0</v>
      </c>
      <c r="T36" s="8">
        <v>0</v>
      </c>
      <c r="U36" s="8">
        <v>0</v>
      </c>
      <c r="V36" s="8">
        <v>0</v>
      </c>
      <c r="W36" s="8">
        <v>0</v>
      </c>
      <c r="X36" s="8">
        <f t="shared" ref="X36:X38" si="178">R36-U36</f>
        <v>0</v>
      </c>
      <c r="Y36" s="75">
        <f>E36-K36</f>
        <v>0</v>
      </c>
      <c r="Z36" s="15" t="e">
        <f t="shared" si="38"/>
        <v>#DIV/0!</v>
      </c>
      <c r="AA36" s="15" t="e">
        <f t="shared" si="173"/>
        <v>#DIV/0!</v>
      </c>
    </row>
    <row r="37" spans="1:27" ht="43.2" x14ac:dyDescent="0.3">
      <c r="A37" s="2" t="s">
        <v>69</v>
      </c>
      <c r="B37" s="43" t="s">
        <v>70</v>
      </c>
      <c r="C37" s="8">
        <v>5500</v>
      </c>
      <c r="D37" s="8">
        <v>-500</v>
      </c>
      <c r="E37" s="8">
        <v>5000</v>
      </c>
      <c r="F37" s="8"/>
      <c r="G37" s="8"/>
      <c r="H37" s="8"/>
      <c r="I37" s="8">
        <f t="shared" si="174"/>
        <v>0</v>
      </c>
      <c r="J37" s="8">
        <f t="shared" si="175"/>
        <v>5000</v>
      </c>
      <c r="K37" s="8">
        <v>4319.53</v>
      </c>
      <c r="L37" s="8">
        <v>0</v>
      </c>
      <c r="M37" s="8">
        <v>4319.53</v>
      </c>
      <c r="N37" s="8">
        <v>4319.53</v>
      </c>
      <c r="O37" s="8">
        <f t="shared" si="176"/>
        <v>4319.53</v>
      </c>
      <c r="P37" s="8">
        <f>J37-O37</f>
        <v>680.47000000000025</v>
      </c>
      <c r="Q37" s="8">
        <v>4319.53</v>
      </c>
      <c r="R37" s="8">
        <v>4319.53</v>
      </c>
      <c r="S37" s="8">
        <f t="shared" si="177"/>
        <v>0</v>
      </c>
      <c r="T37" s="8">
        <v>4319.53</v>
      </c>
      <c r="U37" s="8">
        <v>4319.53</v>
      </c>
      <c r="V37" s="8">
        <v>680.47</v>
      </c>
      <c r="W37" s="8">
        <v>680.47</v>
      </c>
      <c r="X37" s="8">
        <f t="shared" si="178"/>
        <v>0</v>
      </c>
      <c r="Y37" s="75">
        <f>E37-K37</f>
        <v>680.47000000000025</v>
      </c>
      <c r="Z37" s="15">
        <f t="shared" si="38"/>
        <v>0.86390599999999995</v>
      </c>
      <c r="AA37" s="15">
        <f t="shared" si="173"/>
        <v>0.86390599999999995</v>
      </c>
    </row>
    <row r="38" spans="1:27" ht="43.2" x14ac:dyDescent="0.3">
      <c r="A38" s="2" t="s">
        <v>71</v>
      </c>
      <c r="B38" s="43" t="s">
        <v>72</v>
      </c>
      <c r="C38" s="8">
        <v>22500</v>
      </c>
      <c r="D38" s="8">
        <v>0</v>
      </c>
      <c r="E38" s="8">
        <v>22500</v>
      </c>
      <c r="F38" s="8"/>
      <c r="G38" s="8">
        <v>0</v>
      </c>
      <c r="H38" s="8"/>
      <c r="I38" s="8">
        <f t="shared" si="174"/>
        <v>0</v>
      </c>
      <c r="J38" s="8">
        <f t="shared" si="175"/>
        <v>22500</v>
      </c>
      <c r="K38" s="8">
        <v>0</v>
      </c>
      <c r="L38" s="8">
        <v>0</v>
      </c>
      <c r="M38" s="8">
        <v>0</v>
      </c>
      <c r="N38" s="8">
        <v>0</v>
      </c>
      <c r="O38" s="8">
        <f t="shared" si="176"/>
        <v>0</v>
      </c>
      <c r="P38" s="8">
        <f>J38-O38</f>
        <v>22500</v>
      </c>
      <c r="Q38" s="8">
        <v>0</v>
      </c>
      <c r="R38" s="8">
        <v>0</v>
      </c>
      <c r="S38" s="8">
        <f t="shared" si="177"/>
        <v>0</v>
      </c>
      <c r="T38" s="8">
        <v>0</v>
      </c>
      <c r="U38" s="8">
        <v>0</v>
      </c>
      <c r="V38" s="8">
        <v>22500</v>
      </c>
      <c r="W38" s="8">
        <v>22500</v>
      </c>
      <c r="X38" s="8">
        <f t="shared" si="178"/>
        <v>0</v>
      </c>
      <c r="Y38" s="75">
        <f>E38-K38</f>
        <v>22500</v>
      </c>
      <c r="Z38" s="15">
        <f t="shared" si="38"/>
        <v>0</v>
      </c>
      <c r="AA38" s="15">
        <f t="shared" si="173"/>
        <v>0</v>
      </c>
    </row>
    <row r="39" spans="1:27" x14ac:dyDescent="0.3">
      <c r="A39" s="3">
        <v>5308</v>
      </c>
      <c r="B39" s="84" t="s">
        <v>73</v>
      </c>
      <c r="C39" s="9">
        <f>SUM(C40:C46)</f>
        <v>48700</v>
      </c>
      <c r="D39" s="9">
        <f t="shared" ref="D39:E39" si="179">SUM(D40:D46)</f>
        <v>-11041.220000000001</v>
      </c>
      <c r="E39" s="9">
        <f t="shared" si="179"/>
        <v>37658.78</v>
      </c>
      <c r="F39" s="9">
        <f t="shared" ref="F39" si="180">SUM(F40:F46)</f>
        <v>0</v>
      </c>
      <c r="G39" s="9">
        <f t="shared" ref="G39" si="181">SUM(G40:G46)</f>
        <v>0</v>
      </c>
      <c r="H39" s="9">
        <f t="shared" ref="H39" si="182">SUM(H40:H46)</f>
        <v>0</v>
      </c>
      <c r="I39" s="9">
        <f t="shared" ref="I39" si="183">SUM(I40:I46)</f>
        <v>0</v>
      </c>
      <c r="J39" s="9">
        <f t="shared" ref="J39" si="184">SUM(J40:J46)</f>
        <v>37658.78</v>
      </c>
      <c r="K39" s="9">
        <f t="shared" ref="K39" si="185">SUM(K40:K46)</f>
        <v>24060.05</v>
      </c>
      <c r="L39" s="9">
        <f t="shared" ref="L39" si="186">SUM(L40:L46)</f>
        <v>0</v>
      </c>
      <c r="M39" s="9">
        <f t="shared" ref="M39" si="187">SUM(M40:M46)</f>
        <v>24060.05</v>
      </c>
      <c r="N39" s="9">
        <f t="shared" ref="N39" si="188">SUM(N40:N46)</f>
        <v>24060.05</v>
      </c>
      <c r="O39" s="9">
        <f t="shared" ref="O39" si="189">SUM(O40:O46)</f>
        <v>24060.05</v>
      </c>
      <c r="P39" s="9">
        <f t="shared" ref="P39" si="190">SUM(P40:P46)</f>
        <v>13598.73</v>
      </c>
      <c r="Q39" s="9">
        <f t="shared" ref="Q39" si="191">SUM(Q40:Q46)</f>
        <v>24060.05</v>
      </c>
      <c r="R39" s="9">
        <f t="shared" ref="R39" si="192">SUM(R40:R46)</f>
        <v>24060.05</v>
      </c>
      <c r="S39" s="9">
        <f t="shared" ref="S39" si="193">SUM(S40:S46)</f>
        <v>0</v>
      </c>
      <c r="T39" s="9">
        <f t="shared" ref="T39" si="194">SUM(T40:T46)</f>
        <v>23986.66</v>
      </c>
      <c r="U39" s="9">
        <f t="shared" ref="U39" si="195">SUM(U40:U46)</f>
        <v>23986.66</v>
      </c>
      <c r="V39" s="9">
        <f t="shared" ref="V39" si="196">SUM(V40:V46)</f>
        <v>13598.73</v>
      </c>
      <c r="W39" s="9">
        <f t="shared" ref="W39" si="197">SUM(W40:W46)</f>
        <v>13598.73</v>
      </c>
      <c r="X39" s="9">
        <f t="shared" ref="X39" si="198">SUM(X40:X46)</f>
        <v>73.389999999999418</v>
      </c>
      <c r="Y39" s="9">
        <f t="shared" ref="Y39" si="199">SUM(Y40:Y46)</f>
        <v>13598.73</v>
      </c>
      <c r="Z39" s="16">
        <f t="shared" si="38"/>
        <v>0.63889616179812514</v>
      </c>
      <c r="AA39" s="15">
        <f t="shared" si="173"/>
        <v>0.63889616179812514</v>
      </c>
    </row>
    <row r="40" spans="1:27" ht="43.2" x14ac:dyDescent="0.3">
      <c r="A40" s="2" t="s">
        <v>74</v>
      </c>
      <c r="B40" s="43" t="s">
        <v>75</v>
      </c>
      <c r="C40" s="8">
        <v>7500</v>
      </c>
      <c r="D40" s="8">
        <v>-841.22</v>
      </c>
      <c r="E40" s="8">
        <v>6658.78</v>
      </c>
      <c r="F40" s="8"/>
      <c r="G40" s="8"/>
      <c r="H40" s="8"/>
      <c r="I40" s="8">
        <f t="shared" ref="I40:I45" si="200">SUM(F40:H40)</f>
        <v>0</v>
      </c>
      <c r="J40" s="8">
        <f t="shared" ref="J40:J46" si="201">E40+I40</f>
        <v>6658.78</v>
      </c>
      <c r="K40" s="8">
        <v>6600</v>
      </c>
      <c r="L40" s="8">
        <v>0</v>
      </c>
      <c r="M40" s="8">
        <v>6600</v>
      </c>
      <c r="N40" s="8">
        <v>6600</v>
      </c>
      <c r="O40" s="8">
        <f t="shared" ref="O40:O46" si="202">L40+N40</f>
        <v>6600</v>
      </c>
      <c r="P40" s="8">
        <f t="shared" ref="P40:P46" si="203">J40-O40</f>
        <v>58.779999999999745</v>
      </c>
      <c r="Q40" s="8">
        <v>6600</v>
      </c>
      <c r="R40" s="8">
        <v>6600</v>
      </c>
      <c r="S40" s="8">
        <f t="shared" ref="S40:S46" si="204">N40-R40</f>
        <v>0</v>
      </c>
      <c r="T40" s="8">
        <v>6579</v>
      </c>
      <c r="U40" s="8">
        <v>6579</v>
      </c>
      <c r="V40" s="8">
        <v>58.78</v>
      </c>
      <c r="W40" s="8">
        <v>58.78</v>
      </c>
      <c r="X40" s="8">
        <f t="shared" ref="X40:X46" si="205">R40-U40</f>
        <v>21</v>
      </c>
      <c r="Y40" s="75">
        <f t="shared" ref="Y40:Y46" si="206">E40-K40</f>
        <v>58.779999999999745</v>
      </c>
      <c r="Z40" s="15">
        <f t="shared" si="38"/>
        <v>0.99117255713509089</v>
      </c>
      <c r="AA40" s="15">
        <f t="shared" si="173"/>
        <v>0.99117255713509089</v>
      </c>
    </row>
    <row r="41" spans="1:27" ht="43.2" x14ac:dyDescent="0.3">
      <c r="A41" s="2" t="s">
        <v>76</v>
      </c>
      <c r="B41" s="43" t="s">
        <v>77</v>
      </c>
      <c r="C41" s="8">
        <v>24200</v>
      </c>
      <c r="D41" s="8">
        <v>-3200</v>
      </c>
      <c r="E41" s="8">
        <v>21000</v>
      </c>
      <c r="F41" s="8"/>
      <c r="G41" s="8"/>
      <c r="H41" s="8"/>
      <c r="I41" s="8">
        <f t="shared" si="200"/>
        <v>0</v>
      </c>
      <c r="J41" s="8">
        <f t="shared" si="201"/>
        <v>21000</v>
      </c>
      <c r="K41" s="8">
        <v>17229.77</v>
      </c>
      <c r="L41" s="8">
        <v>0</v>
      </c>
      <c r="M41" s="8">
        <v>17229.77</v>
      </c>
      <c r="N41" s="8">
        <v>17229.77</v>
      </c>
      <c r="O41" s="8">
        <f t="shared" si="202"/>
        <v>17229.77</v>
      </c>
      <c r="P41" s="8">
        <f t="shared" si="203"/>
        <v>3770.2299999999996</v>
      </c>
      <c r="Q41" s="8">
        <v>17229.77</v>
      </c>
      <c r="R41" s="8">
        <v>17229.77</v>
      </c>
      <c r="S41" s="8">
        <f t="shared" si="204"/>
        <v>0</v>
      </c>
      <c r="T41" s="8">
        <v>17177.38</v>
      </c>
      <c r="U41" s="8">
        <v>17177.38</v>
      </c>
      <c r="V41" s="8">
        <v>3770.23</v>
      </c>
      <c r="W41" s="8">
        <v>3770.23</v>
      </c>
      <c r="X41" s="8">
        <f t="shared" si="205"/>
        <v>52.389999999999418</v>
      </c>
      <c r="Y41" s="75">
        <f t="shared" si="206"/>
        <v>3770.2299999999996</v>
      </c>
      <c r="Z41" s="15">
        <f t="shared" si="38"/>
        <v>0.82046523809523808</v>
      </c>
      <c r="AA41" s="15">
        <f t="shared" si="173"/>
        <v>0.82046523809523808</v>
      </c>
    </row>
    <row r="42" spans="1:27" ht="43.2" x14ac:dyDescent="0.3">
      <c r="A42" s="2" t="s">
        <v>78</v>
      </c>
      <c r="B42" s="43" t="s">
        <v>79</v>
      </c>
      <c r="C42" s="8">
        <v>3500</v>
      </c>
      <c r="D42" s="8">
        <v>-3500</v>
      </c>
      <c r="E42" s="8">
        <v>0</v>
      </c>
      <c r="F42" s="8"/>
      <c r="G42" s="8"/>
      <c r="H42" s="8"/>
      <c r="I42" s="8">
        <f t="shared" si="200"/>
        <v>0</v>
      </c>
      <c r="J42" s="8">
        <f t="shared" si="201"/>
        <v>0</v>
      </c>
      <c r="K42" s="8">
        <v>0</v>
      </c>
      <c r="L42" s="8">
        <v>0</v>
      </c>
      <c r="M42" s="8">
        <v>0</v>
      </c>
      <c r="N42" s="8">
        <v>0</v>
      </c>
      <c r="O42" s="8">
        <f t="shared" si="202"/>
        <v>0</v>
      </c>
      <c r="P42" s="8">
        <f t="shared" si="203"/>
        <v>0</v>
      </c>
      <c r="Q42" s="8">
        <v>0</v>
      </c>
      <c r="R42" s="8">
        <v>0</v>
      </c>
      <c r="S42" s="8">
        <f t="shared" si="204"/>
        <v>0</v>
      </c>
      <c r="T42" s="8">
        <v>0</v>
      </c>
      <c r="U42" s="8">
        <v>0</v>
      </c>
      <c r="V42" s="8">
        <v>0</v>
      </c>
      <c r="W42" s="8">
        <v>0</v>
      </c>
      <c r="X42" s="8">
        <f t="shared" si="205"/>
        <v>0</v>
      </c>
      <c r="Y42" s="75">
        <f t="shared" si="206"/>
        <v>0</v>
      </c>
      <c r="Z42" s="15" t="e">
        <f t="shared" si="38"/>
        <v>#DIV/0!</v>
      </c>
      <c r="AA42" s="15" t="e">
        <f t="shared" si="173"/>
        <v>#DIV/0!</v>
      </c>
    </row>
    <row r="43" spans="1:27" ht="43.2" x14ac:dyDescent="0.3">
      <c r="A43" s="2" t="s">
        <v>80</v>
      </c>
      <c r="B43" s="43" t="s">
        <v>81</v>
      </c>
      <c r="C43" s="20">
        <v>5000</v>
      </c>
      <c r="D43" s="20">
        <v>0</v>
      </c>
      <c r="E43" s="20">
        <v>5000</v>
      </c>
      <c r="F43" s="20"/>
      <c r="G43" s="20"/>
      <c r="H43" s="20"/>
      <c r="I43" s="20">
        <f t="shared" si="200"/>
        <v>0</v>
      </c>
      <c r="J43" s="20">
        <f t="shared" si="201"/>
        <v>5000</v>
      </c>
      <c r="K43" s="20">
        <v>0</v>
      </c>
      <c r="L43" s="20">
        <v>0</v>
      </c>
      <c r="M43" s="20">
        <v>0</v>
      </c>
      <c r="N43" s="20">
        <v>0</v>
      </c>
      <c r="O43" s="8">
        <f t="shared" si="202"/>
        <v>0</v>
      </c>
      <c r="P43" s="8">
        <f t="shared" si="203"/>
        <v>5000</v>
      </c>
      <c r="Q43" s="20">
        <v>0</v>
      </c>
      <c r="R43" s="20">
        <v>0</v>
      </c>
      <c r="S43" s="8">
        <f t="shared" si="204"/>
        <v>0</v>
      </c>
      <c r="T43" s="20">
        <v>0</v>
      </c>
      <c r="U43" s="20">
        <v>0</v>
      </c>
      <c r="V43" s="20">
        <v>5000</v>
      </c>
      <c r="W43" s="20">
        <v>5000</v>
      </c>
      <c r="X43" s="8">
        <f t="shared" si="205"/>
        <v>0</v>
      </c>
      <c r="Y43" s="78">
        <f t="shared" si="206"/>
        <v>5000</v>
      </c>
      <c r="Z43" s="21">
        <f t="shared" si="38"/>
        <v>0</v>
      </c>
      <c r="AA43" s="15">
        <f t="shared" si="173"/>
        <v>0</v>
      </c>
    </row>
    <row r="44" spans="1:27" ht="28.8" x14ac:dyDescent="0.3">
      <c r="A44" s="2" t="s">
        <v>335</v>
      </c>
      <c r="B44" s="43" t="s">
        <v>82</v>
      </c>
      <c r="C44" s="20">
        <v>3000</v>
      </c>
      <c r="D44" s="20">
        <v>-3000</v>
      </c>
      <c r="E44" s="20">
        <v>0</v>
      </c>
      <c r="F44" s="20"/>
      <c r="G44" s="20"/>
      <c r="H44" s="20"/>
      <c r="I44" s="20">
        <f t="shared" si="200"/>
        <v>0</v>
      </c>
      <c r="J44" s="20">
        <f t="shared" si="201"/>
        <v>0</v>
      </c>
      <c r="K44" s="20">
        <v>0</v>
      </c>
      <c r="L44" s="20">
        <v>0</v>
      </c>
      <c r="M44" s="20">
        <v>0</v>
      </c>
      <c r="N44" s="20">
        <v>0</v>
      </c>
      <c r="O44" s="8">
        <f t="shared" si="202"/>
        <v>0</v>
      </c>
      <c r="P44" s="8">
        <f t="shared" si="203"/>
        <v>0</v>
      </c>
      <c r="Q44" s="20">
        <v>0</v>
      </c>
      <c r="R44" s="20">
        <v>0</v>
      </c>
      <c r="S44" s="8">
        <f t="shared" si="204"/>
        <v>0</v>
      </c>
      <c r="T44" s="20">
        <v>0</v>
      </c>
      <c r="U44" s="20">
        <v>0</v>
      </c>
      <c r="V44" s="20">
        <v>0</v>
      </c>
      <c r="W44" s="20">
        <v>0</v>
      </c>
      <c r="X44" s="8">
        <f t="shared" si="205"/>
        <v>0</v>
      </c>
      <c r="Y44" s="78">
        <f t="shared" si="206"/>
        <v>0</v>
      </c>
      <c r="Z44" s="21" t="e">
        <f t="shared" si="38"/>
        <v>#DIV/0!</v>
      </c>
      <c r="AA44" s="15" t="e">
        <f t="shared" si="173"/>
        <v>#DIV/0!</v>
      </c>
    </row>
    <row r="45" spans="1:27" ht="43.2" x14ac:dyDescent="0.3">
      <c r="A45" s="2" t="s">
        <v>83</v>
      </c>
      <c r="B45" s="43" t="s">
        <v>84</v>
      </c>
      <c r="C45" s="8">
        <v>5000</v>
      </c>
      <c r="D45" s="8">
        <v>0</v>
      </c>
      <c r="E45" s="8">
        <v>5000</v>
      </c>
      <c r="F45" s="8"/>
      <c r="G45" s="8"/>
      <c r="H45" s="8"/>
      <c r="I45" s="8">
        <f t="shared" si="200"/>
        <v>0</v>
      </c>
      <c r="J45" s="8">
        <f t="shared" si="201"/>
        <v>5000</v>
      </c>
      <c r="K45" s="8">
        <v>230.28</v>
      </c>
      <c r="L45" s="8">
        <v>0</v>
      </c>
      <c r="M45" s="8">
        <v>230.28</v>
      </c>
      <c r="N45" s="8">
        <v>230.28</v>
      </c>
      <c r="O45" s="8">
        <f t="shared" si="202"/>
        <v>230.28</v>
      </c>
      <c r="P45" s="8">
        <f t="shared" si="203"/>
        <v>4769.72</v>
      </c>
      <c r="Q45" s="8">
        <v>230.28</v>
      </c>
      <c r="R45" s="8">
        <v>230.28</v>
      </c>
      <c r="S45" s="8">
        <f t="shared" si="204"/>
        <v>0</v>
      </c>
      <c r="T45" s="8">
        <v>230.28</v>
      </c>
      <c r="U45" s="8">
        <v>230.28</v>
      </c>
      <c r="V45" s="8">
        <v>4769.72</v>
      </c>
      <c r="W45" s="8">
        <v>4769.72</v>
      </c>
      <c r="X45" s="8">
        <f t="shared" si="205"/>
        <v>0</v>
      </c>
      <c r="Y45" s="75">
        <f t="shared" si="206"/>
        <v>4769.72</v>
      </c>
      <c r="Z45" s="15">
        <f t="shared" si="38"/>
        <v>4.6056E-2</v>
      </c>
      <c r="AA45" s="15">
        <f t="shared" si="173"/>
        <v>4.6056E-2</v>
      </c>
    </row>
    <row r="46" spans="1:27" ht="43.2" x14ac:dyDescent="0.3">
      <c r="A46" s="2" t="s">
        <v>85</v>
      </c>
      <c r="B46" s="43" t="s">
        <v>86</v>
      </c>
      <c r="C46" s="8">
        <v>500</v>
      </c>
      <c r="D46" s="8">
        <v>-500</v>
      </c>
      <c r="E46" s="8">
        <v>0</v>
      </c>
      <c r="F46" s="8"/>
      <c r="G46" s="8"/>
      <c r="H46" s="8"/>
      <c r="I46" s="8">
        <f>SUM(F46:H46)</f>
        <v>0</v>
      </c>
      <c r="J46" s="8">
        <f t="shared" si="201"/>
        <v>0</v>
      </c>
      <c r="K46" s="8">
        <v>0</v>
      </c>
      <c r="L46" s="8">
        <v>0</v>
      </c>
      <c r="M46" s="8">
        <v>0</v>
      </c>
      <c r="N46" s="8">
        <v>0</v>
      </c>
      <c r="O46" s="8">
        <f t="shared" si="202"/>
        <v>0</v>
      </c>
      <c r="P46" s="8">
        <f t="shared" si="203"/>
        <v>0</v>
      </c>
      <c r="Q46" s="8">
        <v>0</v>
      </c>
      <c r="R46" s="8">
        <v>0</v>
      </c>
      <c r="S46" s="8">
        <f t="shared" si="204"/>
        <v>0</v>
      </c>
      <c r="T46" s="8">
        <v>0</v>
      </c>
      <c r="U46" s="8">
        <v>0</v>
      </c>
      <c r="V46" s="8">
        <v>0</v>
      </c>
      <c r="W46" s="8">
        <v>0</v>
      </c>
      <c r="X46" s="8">
        <f t="shared" si="205"/>
        <v>0</v>
      </c>
      <c r="Y46" s="75">
        <f t="shared" si="206"/>
        <v>0</v>
      </c>
      <c r="Z46" s="15" t="e">
        <f t="shared" si="38"/>
        <v>#DIV/0!</v>
      </c>
      <c r="AA46" s="15" t="e">
        <f t="shared" si="173"/>
        <v>#DIV/0!</v>
      </c>
    </row>
    <row r="47" spans="1:27" x14ac:dyDescent="0.3">
      <c r="A47" s="3">
        <v>5314</v>
      </c>
      <c r="B47" s="84" t="s">
        <v>87</v>
      </c>
      <c r="C47" s="9">
        <f>SUM(C48:C51)</f>
        <v>9500</v>
      </c>
      <c r="D47" s="9">
        <f t="shared" ref="D47:E47" si="207">SUM(D48:D51)</f>
        <v>-5500</v>
      </c>
      <c r="E47" s="9">
        <f t="shared" si="207"/>
        <v>4000</v>
      </c>
      <c r="F47" s="9">
        <f t="shared" ref="F47" si="208">SUM(F48:F51)</f>
        <v>0</v>
      </c>
      <c r="G47" s="9">
        <f t="shared" ref="G47" si="209">SUM(G48:G51)</f>
        <v>0</v>
      </c>
      <c r="H47" s="9">
        <f t="shared" ref="H47" si="210">SUM(H48:H51)</f>
        <v>0</v>
      </c>
      <c r="I47" s="9">
        <f t="shared" ref="I47" si="211">SUM(I48:I51)</f>
        <v>0</v>
      </c>
      <c r="J47" s="9">
        <f t="shared" ref="J47" si="212">SUM(J48:J51)</f>
        <v>4000</v>
      </c>
      <c r="K47" s="9">
        <f t="shared" ref="K47" si="213">SUM(K48:K51)</f>
        <v>419</v>
      </c>
      <c r="L47" s="9">
        <f t="shared" ref="L47" si="214">SUM(L48:L51)</f>
        <v>0</v>
      </c>
      <c r="M47" s="9">
        <f t="shared" ref="M47" si="215">SUM(M48:M51)</f>
        <v>419</v>
      </c>
      <c r="N47" s="9">
        <f t="shared" ref="N47" si="216">SUM(N48:N51)</f>
        <v>419</v>
      </c>
      <c r="O47" s="9">
        <f t="shared" ref="O47" si="217">SUM(O48:O51)</f>
        <v>419</v>
      </c>
      <c r="P47" s="9">
        <f t="shared" ref="P47" si="218">SUM(P48:P51)</f>
        <v>3581</v>
      </c>
      <c r="Q47" s="9">
        <f t="shared" ref="Q47" si="219">SUM(Q48:Q51)</f>
        <v>419</v>
      </c>
      <c r="R47" s="9">
        <f t="shared" ref="R47" si="220">SUM(R48:R51)</f>
        <v>419</v>
      </c>
      <c r="S47" s="9">
        <f t="shared" ref="S47" si="221">SUM(S48:S51)</f>
        <v>0</v>
      </c>
      <c r="T47" s="9">
        <f t="shared" ref="T47" si="222">SUM(T48:T51)</f>
        <v>419</v>
      </c>
      <c r="U47" s="9">
        <f t="shared" ref="U47" si="223">SUM(U48:U51)</f>
        <v>419</v>
      </c>
      <c r="V47" s="9">
        <f t="shared" ref="V47" si="224">SUM(V48:V51)</f>
        <v>3581</v>
      </c>
      <c r="W47" s="9">
        <f t="shared" ref="W47" si="225">SUM(W48:W51)</f>
        <v>3581</v>
      </c>
      <c r="X47" s="9">
        <f t="shared" ref="X47" si="226">SUM(X48:X51)</f>
        <v>0</v>
      </c>
      <c r="Y47" s="9">
        <f t="shared" ref="Y47" si="227">SUM(Y48:Y51)</f>
        <v>3581</v>
      </c>
      <c r="Z47" s="16">
        <f t="shared" si="38"/>
        <v>0.10475</v>
      </c>
      <c r="AA47" s="15">
        <f t="shared" si="173"/>
        <v>0.10475</v>
      </c>
    </row>
    <row r="48" spans="1:27" ht="43.2" x14ac:dyDescent="0.3">
      <c r="A48" s="2" t="s">
        <v>88</v>
      </c>
      <c r="B48" s="43" t="s">
        <v>89</v>
      </c>
      <c r="C48" s="8">
        <v>2500</v>
      </c>
      <c r="D48" s="8">
        <v>-2500</v>
      </c>
      <c r="E48" s="8">
        <v>0</v>
      </c>
      <c r="F48" s="8"/>
      <c r="G48" s="8"/>
      <c r="H48" s="8"/>
      <c r="I48" s="8">
        <f t="shared" ref="I48:I51" si="228">SUM(F48:H48)</f>
        <v>0</v>
      </c>
      <c r="J48" s="8">
        <f t="shared" ref="J48:J51" si="229">E48+I48</f>
        <v>0</v>
      </c>
      <c r="K48" s="8">
        <v>0</v>
      </c>
      <c r="L48" s="8">
        <v>0</v>
      </c>
      <c r="M48" s="8">
        <v>0</v>
      </c>
      <c r="N48" s="8">
        <v>0</v>
      </c>
      <c r="O48" s="8">
        <f t="shared" ref="O48:O51" si="230">L48+N48</f>
        <v>0</v>
      </c>
      <c r="P48" s="8">
        <f>J48-O48</f>
        <v>0</v>
      </c>
      <c r="Q48" s="8">
        <v>0</v>
      </c>
      <c r="R48" s="8">
        <v>0</v>
      </c>
      <c r="S48" s="8">
        <f t="shared" ref="S48:S51" si="231">N48-R48</f>
        <v>0</v>
      </c>
      <c r="T48" s="8">
        <v>0</v>
      </c>
      <c r="U48" s="8">
        <v>0</v>
      </c>
      <c r="V48" s="8">
        <v>0</v>
      </c>
      <c r="W48" s="8">
        <v>0</v>
      </c>
      <c r="X48" s="8">
        <f t="shared" ref="X48:X51" si="232">R48-U48</f>
        <v>0</v>
      </c>
      <c r="Y48" s="75">
        <f>E48-K48</f>
        <v>0</v>
      </c>
      <c r="Z48" s="15" t="e">
        <f t="shared" si="38"/>
        <v>#DIV/0!</v>
      </c>
      <c r="AA48" s="15" t="e">
        <f t="shared" si="173"/>
        <v>#DIV/0!</v>
      </c>
    </row>
    <row r="49" spans="1:27" ht="43.2" x14ac:dyDescent="0.3">
      <c r="A49" s="2" t="s">
        <v>90</v>
      </c>
      <c r="B49" s="43" t="s">
        <v>91</v>
      </c>
      <c r="C49" s="8">
        <v>2500</v>
      </c>
      <c r="D49" s="8">
        <v>0</v>
      </c>
      <c r="E49" s="8">
        <v>2500</v>
      </c>
      <c r="F49" s="8"/>
      <c r="G49" s="8"/>
      <c r="H49" s="8"/>
      <c r="I49" s="8">
        <f t="shared" si="228"/>
        <v>0</v>
      </c>
      <c r="J49" s="8">
        <f t="shared" si="229"/>
        <v>2500</v>
      </c>
      <c r="K49" s="8">
        <v>0</v>
      </c>
      <c r="L49" s="8">
        <v>0</v>
      </c>
      <c r="M49" s="8">
        <v>0</v>
      </c>
      <c r="N49" s="8">
        <v>0</v>
      </c>
      <c r="O49" s="8">
        <f t="shared" si="230"/>
        <v>0</v>
      </c>
      <c r="P49" s="8">
        <f>J49-O49</f>
        <v>2500</v>
      </c>
      <c r="Q49" s="8">
        <v>0</v>
      </c>
      <c r="R49" s="8">
        <v>0</v>
      </c>
      <c r="S49" s="8">
        <f t="shared" si="231"/>
        <v>0</v>
      </c>
      <c r="T49" s="8">
        <v>0</v>
      </c>
      <c r="U49" s="8">
        <v>0</v>
      </c>
      <c r="V49" s="8">
        <v>2500</v>
      </c>
      <c r="W49" s="8">
        <v>2500</v>
      </c>
      <c r="X49" s="8">
        <f t="shared" si="232"/>
        <v>0</v>
      </c>
      <c r="Y49" s="75">
        <f>E49-K49</f>
        <v>2500</v>
      </c>
      <c r="Z49" s="15">
        <f t="shared" si="38"/>
        <v>0</v>
      </c>
      <c r="AA49" s="15">
        <f t="shared" si="173"/>
        <v>0</v>
      </c>
    </row>
    <row r="50" spans="1:27" ht="43.2" x14ac:dyDescent="0.3">
      <c r="A50" s="2" t="s">
        <v>92</v>
      </c>
      <c r="B50" s="43" t="s">
        <v>93</v>
      </c>
      <c r="C50" s="8">
        <v>2000</v>
      </c>
      <c r="D50" s="8">
        <v>-500</v>
      </c>
      <c r="E50" s="8">
        <v>1500</v>
      </c>
      <c r="F50" s="8"/>
      <c r="G50" s="8"/>
      <c r="H50" s="8"/>
      <c r="I50" s="8">
        <f t="shared" si="228"/>
        <v>0</v>
      </c>
      <c r="J50" s="8">
        <f t="shared" si="229"/>
        <v>1500</v>
      </c>
      <c r="K50" s="8">
        <v>419</v>
      </c>
      <c r="L50" s="8">
        <v>0</v>
      </c>
      <c r="M50" s="8">
        <v>419</v>
      </c>
      <c r="N50" s="8">
        <v>419</v>
      </c>
      <c r="O50" s="8">
        <f t="shared" si="230"/>
        <v>419</v>
      </c>
      <c r="P50" s="8">
        <f>J50-O50</f>
        <v>1081</v>
      </c>
      <c r="Q50" s="8">
        <v>419</v>
      </c>
      <c r="R50" s="8">
        <v>419</v>
      </c>
      <c r="S50" s="8">
        <f t="shared" si="231"/>
        <v>0</v>
      </c>
      <c r="T50" s="8">
        <v>419</v>
      </c>
      <c r="U50" s="8">
        <v>419</v>
      </c>
      <c r="V50" s="8">
        <v>1081</v>
      </c>
      <c r="W50" s="8">
        <v>1081</v>
      </c>
      <c r="X50" s="8">
        <f t="shared" si="232"/>
        <v>0</v>
      </c>
      <c r="Y50" s="75">
        <f>E50-K50</f>
        <v>1081</v>
      </c>
      <c r="Z50" s="15">
        <f t="shared" si="38"/>
        <v>0.27933333333333332</v>
      </c>
      <c r="AA50" s="15">
        <f t="shared" si="173"/>
        <v>0.27933333333333332</v>
      </c>
    </row>
    <row r="51" spans="1:27" ht="43.2" x14ac:dyDescent="0.3">
      <c r="A51" s="2" t="s">
        <v>94</v>
      </c>
      <c r="B51" s="43" t="s">
        <v>95</v>
      </c>
      <c r="C51" s="8">
        <v>2500</v>
      </c>
      <c r="D51" s="8">
        <v>-2500</v>
      </c>
      <c r="E51" s="8">
        <v>0</v>
      </c>
      <c r="F51" s="8"/>
      <c r="G51" s="8"/>
      <c r="H51" s="8"/>
      <c r="I51" s="8">
        <f t="shared" si="228"/>
        <v>0</v>
      </c>
      <c r="J51" s="8">
        <f t="shared" si="229"/>
        <v>0</v>
      </c>
      <c r="K51" s="8">
        <f>F51+J51</f>
        <v>0</v>
      </c>
      <c r="L51" s="8">
        <v>0</v>
      </c>
      <c r="M51" s="8">
        <v>0</v>
      </c>
      <c r="N51" s="8">
        <v>0</v>
      </c>
      <c r="O51" s="8">
        <f t="shared" si="230"/>
        <v>0</v>
      </c>
      <c r="P51" s="8">
        <f>J51-O51</f>
        <v>0</v>
      </c>
      <c r="Q51" s="8">
        <v>0</v>
      </c>
      <c r="R51" s="8">
        <v>0</v>
      </c>
      <c r="S51" s="8">
        <f t="shared" si="231"/>
        <v>0</v>
      </c>
      <c r="T51" s="8">
        <v>0</v>
      </c>
      <c r="U51" s="8">
        <v>0</v>
      </c>
      <c r="V51" s="8">
        <v>0</v>
      </c>
      <c r="W51" s="8">
        <v>0</v>
      </c>
      <c r="X51" s="8">
        <f t="shared" si="232"/>
        <v>0</v>
      </c>
      <c r="Y51" s="75">
        <f>E51-K51</f>
        <v>0</v>
      </c>
      <c r="Z51" s="15" t="e">
        <f t="shared" si="38"/>
        <v>#DIV/0!</v>
      </c>
      <c r="AA51" s="15" t="e">
        <f t="shared" si="173"/>
        <v>#DIV/0!</v>
      </c>
    </row>
    <row r="52" spans="1:27" ht="28.8" x14ac:dyDescent="0.3">
      <c r="A52" s="3">
        <v>5602</v>
      </c>
      <c r="B52" s="84" t="s">
        <v>96</v>
      </c>
      <c r="C52" s="9">
        <f>SUM(C53)</f>
        <v>250</v>
      </c>
      <c r="D52" s="9">
        <f t="shared" ref="D52:E52" si="233">SUM(D53)</f>
        <v>-250</v>
      </c>
      <c r="E52" s="9">
        <f t="shared" si="233"/>
        <v>0</v>
      </c>
      <c r="F52" s="9">
        <f t="shared" ref="F52" si="234">SUM(F53)</f>
        <v>0</v>
      </c>
      <c r="G52" s="9">
        <f t="shared" ref="G52" si="235">SUM(G53)</f>
        <v>0</v>
      </c>
      <c r="H52" s="9">
        <f t="shared" ref="H52" si="236">SUM(H53)</f>
        <v>0</v>
      </c>
      <c r="I52" s="9">
        <f t="shared" ref="I52" si="237">SUM(I53)</f>
        <v>0</v>
      </c>
      <c r="J52" s="9">
        <f t="shared" ref="J52" si="238">SUM(J53)</f>
        <v>0</v>
      </c>
      <c r="K52" s="9">
        <f t="shared" ref="K52" si="239">SUM(K53)</f>
        <v>0</v>
      </c>
      <c r="L52" s="9">
        <f t="shared" ref="L52" si="240">SUM(L53)</f>
        <v>0</v>
      </c>
      <c r="M52" s="9">
        <f t="shared" ref="M52" si="241">SUM(M53)</f>
        <v>0</v>
      </c>
      <c r="N52" s="9">
        <f t="shared" ref="N52" si="242">SUM(N53)</f>
        <v>0</v>
      </c>
      <c r="O52" s="9">
        <f t="shared" ref="O52" si="243">SUM(O53)</f>
        <v>0</v>
      </c>
      <c r="P52" s="9">
        <f t="shared" ref="P52" si="244">SUM(P53)</f>
        <v>0</v>
      </c>
      <c r="Q52" s="9">
        <f t="shared" ref="Q52" si="245">SUM(Q53)</f>
        <v>0</v>
      </c>
      <c r="R52" s="9">
        <f t="shared" ref="R52" si="246">SUM(R53)</f>
        <v>0</v>
      </c>
      <c r="S52" s="9">
        <f t="shared" ref="S52" si="247">SUM(S53)</f>
        <v>0</v>
      </c>
      <c r="T52" s="9">
        <f t="shared" ref="T52" si="248">SUM(T53)</f>
        <v>0</v>
      </c>
      <c r="U52" s="9">
        <f t="shared" ref="U52" si="249">SUM(U53)</f>
        <v>0</v>
      </c>
      <c r="V52" s="9">
        <f t="shared" ref="V52" si="250">SUM(V53)</f>
        <v>0</v>
      </c>
      <c r="W52" s="9">
        <f t="shared" ref="W52" si="251">SUM(W53)</f>
        <v>0</v>
      </c>
      <c r="X52" s="9">
        <f t="shared" ref="X52" si="252">SUM(X53)</f>
        <v>0</v>
      </c>
      <c r="Y52" s="9">
        <f t="shared" ref="Y52" si="253">SUM(Y53)</f>
        <v>0</v>
      </c>
      <c r="Z52" s="16" t="e">
        <f t="shared" si="38"/>
        <v>#DIV/0!</v>
      </c>
      <c r="AA52" s="15" t="e">
        <f t="shared" si="173"/>
        <v>#DIV/0!</v>
      </c>
    </row>
    <row r="53" spans="1:27" ht="43.2" x14ac:dyDescent="0.3">
      <c r="A53" s="2" t="s">
        <v>97</v>
      </c>
      <c r="B53" s="43" t="s">
        <v>98</v>
      </c>
      <c r="C53" s="8">
        <v>250</v>
      </c>
      <c r="D53" s="8">
        <v>-250</v>
      </c>
      <c r="E53" s="8">
        <v>0</v>
      </c>
      <c r="F53" s="8"/>
      <c r="G53" s="8"/>
      <c r="H53" s="8"/>
      <c r="I53" s="8">
        <f t="shared" ref="I53" si="254">SUM(F53:H53)</f>
        <v>0</v>
      </c>
      <c r="J53" s="8">
        <f t="shared" ref="J53" si="255">E53+I53</f>
        <v>0</v>
      </c>
      <c r="K53" s="8">
        <v>0</v>
      </c>
      <c r="L53" s="8">
        <v>0</v>
      </c>
      <c r="M53" s="8">
        <v>0</v>
      </c>
      <c r="N53" s="8">
        <v>0</v>
      </c>
      <c r="O53" s="8">
        <f>L53+N53</f>
        <v>0</v>
      </c>
      <c r="P53" s="8">
        <f>J53-O53</f>
        <v>0</v>
      </c>
      <c r="Q53" s="8">
        <v>0</v>
      </c>
      <c r="R53" s="8">
        <v>0</v>
      </c>
      <c r="S53" s="8">
        <f>N53-R53</f>
        <v>0</v>
      </c>
      <c r="T53" s="8">
        <v>0</v>
      </c>
      <c r="U53" s="8">
        <v>0</v>
      </c>
      <c r="V53" s="8">
        <v>0</v>
      </c>
      <c r="W53" s="8">
        <v>0</v>
      </c>
      <c r="X53" s="8">
        <f>R53-U53</f>
        <v>0</v>
      </c>
      <c r="Y53" s="75">
        <f>E53-R53</f>
        <v>0</v>
      </c>
      <c r="Z53" s="15" t="e">
        <f t="shared" si="38"/>
        <v>#DIV/0!</v>
      </c>
      <c r="AA53" s="15" t="e">
        <f t="shared" si="173"/>
        <v>#DIV/0!</v>
      </c>
    </row>
    <row r="54" spans="1:27" x14ac:dyDescent="0.3">
      <c r="A54" s="3">
        <v>5701</v>
      </c>
      <c r="B54" s="84" t="s">
        <v>99</v>
      </c>
      <c r="C54" s="9">
        <f>SUM(C55:C56)</f>
        <v>5000</v>
      </c>
      <c r="D54" s="9">
        <f t="shared" ref="D54:E54" si="256">SUM(D55:D56)</f>
        <v>900</v>
      </c>
      <c r="E54" s="9">
        <f t="shared" si="256"/>
        <v>5900</v>
      </c>
      <c r="F54" s="9">
        <f t="shared" ref="F54" si="257">SUM(F55:F56)</f>
        <v>0</v>
      </c>
      <c r="G54" s="9">
        <f t="shared" ref="G54" si="258">SUM(G55:G56)</f>
        <v>0</v>
      </c>
      <c r="H54" s="9">
        <f t="shared" ref="H54" si="259">SUM(H55:H56)</f>
        <v>0</v>
      </c>
      <c r="I54" s="9">
        <f t="shared" ref="I54" si="260">SUM(I55:I56)</f>
        <v>0</v>
      </c>
      <c r="J54" s="9">
        <f t="shared" ref="J54" si="261">SUM(J55:J56)</f>
        <v>5900</v>
      </c>
      <c r="K54" s="9">
        <f t="shared" ref="K54" si="262">SUM(K55:K56)</f>
        <v>5866.11</v>
      </c>
      <c r="L54" s="9">
        <f t="shared" ref="L54" si="263">SUM(L55:L56)</f>
        <v>0</v>
      </c>
      <c r="M54" s="9">
        <f t="shared" ref="M54" si="264">SUM(M55:M56)</f>
        <v>5866.11</v>
      </c>
      <c r="N54" s="9">
        <f t="shared" ref="N54" si="265">SUM(N55:N56)</f>
        <v>5866.11</v>
      </c>
      <c r="O54" s="9">
        <f t="shared" ref="O54" si="266">SUM(O55:O56)</f>
        <v>5866.11</v>
      </c>
      <c r="P54" s="9">
        <f t="shared" ref="P54" si="267">SUM(P55:P56)</f>
        <v>33.890000000000327</v>
      </c>
      <c r="Q54" s="9">
        <f t="shared" ref="Q54" si="268">SUM(Q55:Q56)</f>
        <v>5866.11</v>
      </c>
      <c r="R54" s="9">
        <f t="shared" ref="R54" si="269">SUM(R55:R56)</f>
        <v>5866.11</v>
      </c>
      <c r="S54" s="9">
        <f t="shared" ref="S54" si="270">SUM(S55:S56)</f>
        <v>0</v>
      </c>
      <c r="T54" s="9">
        <f t="shared" ref="T54" si="271">SUM(T55:T56)</f>
        <v>5866.11</v>
      </c>
      <c r="U54" s="9">
        <f t="shared" ref="U54" si="272">SUM(U55:U56)</f>
        <v>5866.11</v>
      </c>
      <c r="V54" s="9">
        <f t="shared" ref="V54" si="273">SUM(V55:V56)</f>
        <v>33.89</v>
      </c>
      <c r="W54" s="9">
        <f t="shared" ref="W54" si="274">SUM(W55:W56)</f>
        <v>33.89</v>
      </c>
      <c r="X54" s="9">
        <f t="shared" ref="X54" si="275">SUM(X55:X56)</f>
        <v>0</v>
      </c>
      <c r="Y54" s="9">
        <f t="shared" ref="Y54" si="276">SUM(Y55:Y56)</f>
        <v>33.890000000000327</v>
      </c>
      <c r="Z54" s="16">
        <f t="shared" si="38"/>
        <v>0.99425593220338981</v>
      </c>
      <c r="AA54" s="15">
        <f t="shared" si="173"/>
        <v>0.99425593220338981</v>
      </c>
    </row>
    <row r="55" spans="1:27" ht="43.2" x14ac:dyDescent="0.3">
      <c r="A55" s="2" t="s">
        <v>100</v>
      </c>
      <c r="B55" s="43" t="s">
        <v>101</v>
      </c>
      <c r="C55" s="8">
        <v>4500</v>
      </c>
      <c r="D55" s="8">
        <v>1400</v>
      </c>
      <c r="E55" s="8">
        <v>5900</v>
      </c>
      <c r="F55" s="8"/>
      <c r="G55" s="8"/>
      <c r="H55" s="8"/>
      <c r="I55" s="8">
        <f t="shared" ref="I55:I56" si="277">SUM(F55:H55)</f>
        <v>0</v>
      </c>
      <c r="J55" s="8">
        <f t="shared" ref="J55:J56" si="278">E55+I55</f>
        <v>5900</v>
      </c>
      <c r="K55" s="8">
        <v>5866.11</v>
      </c>
      <c r="L55" s="8">
        <v>0</v>
      </c>
      <c r="M55" s="8">
        <v>5866.11</v>
      </c>
      <c r="N55" s="8">
        <v>5866.11</v>
      </c>
      <c r="O55" s="8">
        <f t="shared" ref="O55:O56" si="279">L55+N55</f>
        <v>5866.11</v>
      </c>
      <c r="P55" s="8">
        <f>J55-O55</f>
        <v>33.890000000000327</v>
      </c>
      <c r="Q55" s="8">
        <v>5866.11</v>
      </c>
      <c r="R55" s="8">
        <v>5866.11</v>
      </c>
      <c r="S55" s="8">
        <f t="shared" ref="S55:S56" si="280">N55-R55</f>
        <v>0</v>
      </c>
      <c r="T55" s="8">
        <v>5866.11</v>
      </c>
      <c r="U55" s="8">
        <v>5866.11</v>
      </c>
      <c r="V55" s="8">
        <v>33.89</v>
      </c>
      <c r="W55" s="8">
        <v>33.89</v>
      </c>
      <c r="X55" s="8">
        <f t="shared" ref="X55:X56" si="281">R55-U55</f>
        <v>0</v>
      </c>
      <c r="Y55" s="75">
        <f>E55-K55</f>
        <v>33.890000000000327</v>
      </c>
      <c r="Z55" s="15">
        <f t="shared" si="38"/>
        <v>0.99425593220338981</v>
      </c>
      <c r="AA55" s="15">
        <f t="shared" si="173"/>
        <v>0.99425593220338981</v>
      </c>
    </row>
    <row r="56" spans="1:27" ht="43.2" x14ac:dyDescent="0.3">
      <c r="A56" s="2" t="s">
        <v>102</v>
      </c>
      <c r="B56" s="43" t="s">
        <v>103</v>
      </c>
      <c r="C56" s="8">
        <v>500</v>
      </c>
      <c r="D56" s="8">
        <v>-500</v>
      </c>
      <c r="E56" s="8">
        <v>0</v>
      </c>
      <c r="F56" s="8"/>
      <c r="G56" s="8"/>
      <c r="H56" s="8"/>
      <c r="I56" s="8">
        <f t="shared" si="277"/>
        <v>0</v>
      </c>
      <c r="J56" s="8">
        <f t="shared" si="278"/>
        <v>0</v>
      </c>
      <c r="K56" s="8">
        <v>0</v>
      </c>
      <c r="L56" s="8">
        <v>0</v>
      </c>
      <c r="M56" s="8">
        <v>0</v>
      </c>
      <c r="N56" s="8">
        <v>0</v>
      </c>
      <c r="O56" s="8">
        <f t="shared" si="279"/>
        <v>0</v>
      </c>
      <c r="P56" s="8">
        <f>J56-O56</f>
        <v>0</v>
      </c>
      <c r="Q56" s="8">
        <v>0</v>
      </c>
      <c r="R56" s="8">
        <v>0</v>
      </c>
      <c r="S56" s="8">
        <f t="shared" si="280"/>
        <v>0</v>
      </c>
      <c r="T56" s="8">
        <v>0</v>
      </c>
      <c r="U56" s="8">
        <v>0</v>
      </c>
      <c r="V56" s="8">
        <v>0</v>
      </c>
      <c r="W56" s="8">
        <v>0</v>
      </c>
      <c r="X56" s="8">
        <f t="shared" si="281"/>
        <v>0</v>
      </c>
      <c r="Y56" s="75">
        <f>E56-K56</f>
        <v>0</v>
      </c>
      <c r="Z56" s="15" t="e">
        <f t="shared" si="38"/>
        <v>#DIV/0!</v>
      </c>
      <c r="AA56" s="15" t="e">
        <f t="shared" si="173"/>
        <v>#DIV/0!</v>
      </c>
    </row>
    <row r="57" spans="1:27" ht="28.8" x14ac:dyDescent="0.3">
      <c r="A57" s="3">
        <v>5702</v>
      </c>
      <c r="B57" s="84" t="s">
        <v>104</v>
      </c>
      <c r="C57" s="9">
        <f>SUM(C58:C61)</f>
        <v>218000</v>
      </c>
      <c r="D57" s="9">
        <f t="shared" ref="D57:E57" si="282">SUM(D58:D61)</f>
        <v>-1450</v>
      </c>
      <c r="E57" s="9">
        <f t="shared" si="282"/>
        <v>216550</v>
      </c>
      <c r="F57" s="9">
        <f t="shared" ref="F57" si="283">SUM(F58:F61)</f>
        <v>0</v>
      </c>
      <c r="G57" s="9">
        <f t="shared" ref="G57" si="284">SUM(G58:G61)</f>
        <v>0</v>
      </c>
      <c r="H57" s="9">
        <f t="shared" ref="H57" si="285">SUM(H58:H61)</f>
        <v>0</v>
      </c>
      <c r="I57" s="9">
        <f t="shared" ref="I57" si="286">SUM(I58:I61)</f>
        <v>0</v>
      </c>
      <c r="J57" s="9">
        <f t="shared" ref="J57" si="287">SUM(J58:J61)</f>
        <v>216550</v>
      </c>
      <c r="K57" s="9">
        <f t="shared" ref="K57" si="288">SUM(K58:K61)</f>
        <v>7542.12</v>
      </c>
      <c r="L57" s="9">
        <f t="shared" ref="L57" si="289">SUM(L58:L61)</f>
        <v>1</v>
      </c>
      <c r="M57" s="9">
        <f t="shared" ref="M57" si="290">SUM(M58:M61)</f>
        <v>186629.72</v>
      </c>
      <c r="N57" s="9">
        <f t="shared" ref="N57" si="291">SUM(N58:N61)</f>
        <v>186629.72</v>
      </c>
      <c r="O57" s="9">
        <f t="shared" ref="O57" si="292">SUM(O58:O61)</f>
        <v>186630.72</v>
      </c>
      <c r="P57" s="9">
        <f t="shared" ref="P57" si="293">SUM(P58:P61)</f>
        <v>29919.279999999988</v>
      </c>
      <c r="Q57" s="9">
        <f t="shared" ref="Q57" si="294">SUM(Q58:Q61)</f>
        <v>186629.72</v>
      </c>
      <c r="R57" s="9">
        <f t="shared" ref="R57" si="295">SUM(R58:R61)</f>
        <v>186629.72</v>
      </c>
      <c r="S57" s="9">
        <f t="shared" ref="S57" si="296">SUM(S58:S61)</f>
        <v>0</v>
      </c>
      <c r="T57" s="9">
        <f t="shared" ref="T57" si="297">SUM(T58:T61)</f>
        <v>186627.22</v>
      </c>
      <c r="U57" s="9">
        <f t="shared" ref="U57" si="298">SUM(U58:U61)</f>
        <v>186627.22</v>
      </c>
      <c r="V57" s="9">
        <f t="shared" ref="V57" si="299">SUM(V58:V61)</f>
        <v>29920.280000000002</v>
      </c>
      <c r="W57" s="9">
        <f t="shared" ref="W57" si="300">SUM(W58:W61)</f>
        <v>29920.280000000002</v>
      </c>
      <c r="X57" s="9">
        <f t="shared" ref="X57" si="301">SUM(X58:X61)</f>
        <v>2.5</v>
      </c>
      <c r="Y57" s="9">
        <f t="shared" ref="Y57" si="302">SUM(Y58:Y61)</f>
        <v>29919.279999999988</v>
      </c>
      <c r="Z57" s="16">
        <f t="shared" si="38"/>
        <v>0.86183200184714848</v>
      </c>
      <c r="AA57" s="15">
        <f t="shared" si="173"/>
        <v>3.4828538443777417E-2</v>
      </c>
    </row>
    <row r="58" spans="1:27" ht="43.2" x14ac:dyDescent="0.3">
      <c r="A58" s="2" t="s">
        <v>105</v>
      </c>
      <c r="B58" s="43" t="s">
        <v>106</v>
      </c>
      <c r="C58" s="8">
        <v>15000</v>
      </c>
      <c r="D58" s="8">
        <v>-700</v>
      </c>
      <c r="E58" s="8">
        <v>14300</v>
      </c>
      <c r="F58" s="8">
        <v>0</v>
      </c>
      <c r="G58" s="8">
        <v>0</v>
      </c>
      <c r="H58" s="8"/>
      <c r="I58" s="8">
        <f t="shared" ref="I58:I61" si="303">SUM(F58:H58)</f>
        <v>0</v>
      </c>
      <c r="J58" s="8">
        <f>E58+I58</f>
        <v>14300</v>
      </c>
      <c r="K58" s="8">
        <v>7542.12</v>
      </c>
      <c r="L58" s="8">
        <v>1</v>
      </c>
      <c r="M58" s="8">
        <v>7541.12</v>
      </c>
      <c r="N58" s="8">
        <v>7541.12</v>
      </c>
      <c r="O58" s="8">
        <f t="shared" ref="O58:O61" si="304">L58+N58</f>
        <v>7542.12</v>
      </c>
      <c r="P58" s="8">
        <f>J58-O58</f>
        <v>6757.88</v>
      </c>
      <c r="Q58" s="8">
        <v>7541.12</v>
      </c>
      <c r="R58" s="8">
        <v>7541.12</v>
      </c>
      <c r="S58" s="8">
        <f t="shared" ref="S58:S61" si="305">N58-R58</f>
        <v>0</v>
      </c>
      <c r="T58" s="8">
        <v>7541.12</v>
      </c>
      <c r="U58" s="8">
        <v>7541.12</v>
      </c>
      <c r="V58" s="8">
        <v>6758.88</v>
      </c>
      <c r="W58" s="8">
        <v>6758.88</v>
      </c>
      <c r="X58" s="8">
        <f t="shared" ref="X58:X61" si="306">R58-U58</f>
        <v>0</v>
      </c>
      <c r="Y58" s="79">
        <f>E58-K58</f>
        <v>6757.88</v>
      </c>
      <c r="Z58" s="15">
        <f t="shared" si="38"/>
        <v>0.5273510489510489</v>
      </c>
      <c r="AA58" s="15">
        <f t="shared" si="173"/>
        <v>0.52742097902097906</v>
      </c>
    </row>
    <row r="59" spans="1:27" ht="43.2" x14ac:dyDescent="0.3">
      <c r="A59" s="2" t="s">
        <v>110</v>
      </c>
      <c r="B59" s="43" t="s">
        <v>107</v>
      </c>
      <c r="C59" s="8">
        <v>2000</v>
      </c>
      <c r="D59" s="8">
        <v>750</v>
      </c>
      <c r="E59" s="8">
        <v>2750</v>
      </c>
      <c r="F59" s="8">
        <v>0</v>
      </c>
      <c r="G59" s="8">
        <v>0</v>
      </c>
      <c r="H59" s="8"/>
      <c r="I59" s="8">
        <f t="shared" si="303"/>
        <v>0</v>
      </c>
      <c r="J59" s="8">
        <f t="shared" ref="J59:J61" si="307">E59+I59</f>
        <v>2750</v>
      </c>
      <c r="K59" s="8">
        <v>0</v>
      </c>
      <c r="L59" s="8">
        <v>0</v>
      </c>
      <c r="M59" s="8">
        <v>2577.9299999999998</v>
      </c>
      <c r="N59" s="8">
        <v>2577.9299999999998</v>
      </c>
      <c r="O59" s="8">
        <f t="shared" si="304"/>
        <v>2577.9299999999998</v>
      </c>
      <c r="P59" s="8">
        <f>J59-O59</f>
        <v>172.07000000000016</v>
      </c>
      <c r="Q59" s="8">
        <v>2577.9299999999998</v>
      </c>
      <c r="R59" s="8">
        <v>2577.9299999999998</v>
      </c>
      <c r="S59" s="8">
        <f t="shared" si="305"/>
        <v>0</v>
      </c>
      <c r="T59" s="8">
        <v>2575.4299999999998</v>
      </c>
      <c r="U59" s="8">
        <v>2575.4299999999998</v>
      </c>
      <c r="V59" s="8">
        <v>172.07</v>
      </c>
      <c r="W59" s="8">
        <v>172.07</v>
      </c>
      <c r="X59" s="8">
        <f t="shared" si="306"/>
        <v>2.5</v>
      </c>
      <c r="Y59" s="75">
        <f>E59-R59</f>
        <v>172.07000000000016</v>
      </c>
      <c r="Z59" s="15">
        <f t="shared" si="38"/>
        <v>0.93742909090909088</v>
      </c>
      <c r="AA59" s="15">
        <f t="shared" si="173"/>
        <v>0</v>
      </c>
    </row>
    <row r="60" spans="1:27" ht="57.6" x14ac:dyDescent="0.3">
      <c r="A60" s="2" t="s">
        <v>108</v>
      </c>
      <c r="B60" s="43" t="s">
        <v>109</v>
      </c>
      <c r="C60" s="8">
        <v>1000</v>
      </c>
      <c r="D60" s="8">
        <v>-1000</v>
      </c>
      <c r="E60" s="8">
        <v>0</v>
      </c>
      <c r="F60" s="8"/>
      <c r="G60" s="8"/>
      <c r="H60" s="8"/>
      <c r="I60" s="8">
        <f t="shared" si="303"/>
        <v>0</v>
      </c>
      <c r="J60" s="8">
        <f t="shared" si="307"/>
        <v>0</v>
      </c>
      <c r="K60" s="8">
        <v>0</v>
      </c>
      <c r="L60" s="8">
        <v>0</v>
      </c>
      <c r="M60" s="8">
        <v>0</v>
      </c>
      <c r="N60" s="8">
        <v>0</v>
      </c>
      <c r="O60" s="8">
        <f t="shared" si="304"/>
        <v>0</v>
      </c>
      <c r="P60" s="8">
        <f>J60-O60</f>
        <v>0</v>
      </c>
      <c r="Q60" s="8">
        <v>0</v>
      </c>
      <c r="R60" s="8">
        <v>0</v>
      </c>
      <c r="S60" s="8">
        <f t="shared" si="305"/>
        <v>0</v>
      </c>
      <c r="T60" s="8">
        <v>0</v>
      </c>
      <c r="U60" s="8">
        <v>0</v>
      </c>
      <c r="V60" s="8">
        <v>0</v>
      </c>
      <c r="W60" s="8">
        <v>0</v>
      </c>
      <c r="X60" s="8">
        <f t="shared" si="306"/>
        <v>0</v>
      </c>
      <c r="Y60" s="79">
        <f>E60-K60</f>
        <v>0</v>
      </c>
      <c r="Z60" s="15" t="e">
        <f t="shared" si="38"/>
        <v>#DIV/0!</v>
      </c>
      <c r="AA60" s="15" t="e">
        <f t="shared" si="173"/>
        <v>#DIV/0!</v>
      </c>
    </row>
    <row r="61" spans="1:27" ht="43.2" x14ac:dyDescent="0.3">
      <c r="A61" s="2" t="s">
        <v>110</v>
      </c>
      <c r="B61" s="43" t="s">
        <v>111</v>
      </c>
      <c r="C61" s="8">
        <v>200000</v>
      </c>
      <c r="D61" s="8">
        <v>-500</v>
      </c>
      <c r="E61" s="8">
        <v>199500</v>
      </c>
      <c r="F61" s="8"/>
      <c r="G61" s="8">
        <v>0</v>
      </c>
      <c r="H61" s="8"/>
      <c r="I61" s="8">
        <f t="shared" si="303"/>
        <v>0</v>
      </c>
      <c r="J61" s="8">
        <f t="shared" si="307"/>
        <v>199500</v>
      </c>
      <c r="K61" s="8">
        <v>0</v>
      </c>
      <c r="L61" s="8">
        <v>0</v>
      </c>
      <c r="M61" s="8">
        <v>176510.67</v>
      </c>
      <c r="N61" s="8">
        <v>176510.67</v>
      </c>
      <c r="O61" s="8">
        <f t="shared" si="304"/>
        <v>176510.67</v>
      </c>
      <c r="P61" s="8">
        <f>J61-O61</f>
        <v>22989.329999999987</v>
      </c>
      <c r="Q61" s="8">
        <v>176510.67</v>
      </c>
      <c r="R61" s="8">
        <v>176510.67</v>
      </c>
      <c r="S61" s="8">
        <f t="shared" si="305"/>
        <v>0</v>
      </c>
      <c r="T61" s="8">
        <v>176510.67</v>
      </c>
      <c r="U61" s="8">
        <v>176510.67</v>
      </c>
      <c r="V61" s="8">
        <v>22989.33</v>
      </c>
      <c r="W61" s="8">
        <v>22989.33</v>
      </c>
      <c r="X61" s="8">
        <f t="shared" si="306"/>
        <v>0</v>
      </c>
      <c r="Y61" s="75">
        <f>E61-R61</f>
        <v>22989.329999999987</v>
      </c>
      <c r="Z61" s="15">
        <f t="shared" si="38"/>
        <v>0.88476526315789483</v>
      </c>
      <c r="AA61" s="15">
        <f t="shared" si="173"/>
        <v>0</v>
      </c>
    </row>
    <row r="62" spans="1:27" x14ac:dyDescent="0.3">
      <c r="A62" s="3">
        <v>5703</v>
      </c>
      <c r="B62" s="84" t="s">
        <v>112</v>
      </c>
      <c r="C62" s="9">
        <f>SUM(C63:C64)</f>
        <v>1300</v>
      </c>
      <c r="D62" s="9">
        <f t="shared" ref="D62:E62" si="308">SUM(D63:D64)</f>
        <v>105.75</v>
      </c>
      <c r="E62" s="9">
        <f t="shared" si="308"/>
        <v>1405.75</v>
      </c>
      <c r="F62" s="9">
        <f t="shared" ref="F62" si="309">SUM(F63:F64)</f>
        <v>0</v>
      </c>
      <c r="G62" s="9">
        <f t="shared" ref="G62" si="310">SUM(G63:G64)</f>
        <v>0</v>
      </c>
      <c r="H62" s="9">
        <f t="shared" ref="H62" si="311">SUM(H63:H64)</f>
        <v>0</v>
      </c>
      <c r="I62" s="9">
        <f t="shared" ref="I62" si="312">SUM(I63:I64)</f>
        <v>0</v>
      </c>
      <c r="J62" s="9">
        <f t="shared" ref="J62" si="313">SUM(J63:J64)</f>
        <v>1405.75</v>
      </c>
      <c r="K62" s="9">
        <f t="shared" ref="K62" si="314">SUM(K63:K64)</f>
        <v>317.25</v>
      </c>
      <c r="L62" s="9">
        <f t="shared" ref="L62" si="315">SUM(L63:L64)</f>
        <v>0</v>
      </c>
      <c r="M62" s="9">
        <f t="shared" ref="M62" si="316">SUM(M63:M64)</f>
        <v>317.25</v>
      </c>
      <c r="N62" s="9">
        <f t="shared" ref="N62" si="317">SUM(N63:N64)</f>
        <v>317.25</v>
      </c>
      <c r="O62" s="9">
        <f t="shared" ref="O62" si="318">SUM(O63:O64)</f>
        <v>317.25</v>
      </c>
      <c r="P62" s="9">
        <f t="shared" ref="P62" si="319">SUM(P63:P64)</f>
        <v>1088.5</v>
      </c>
      <c r="Q62" s="9">
        <f t="shared" ref="Q62" si="320">SUM(Q63:Q64)</f>
        <v>317.25</v>
      </c>
      <c r="R62" s="9">
        <f t="shared" ref="R62" si="321">SUM(R63:R64)</f>
        <v>317.25</v>
      </c>
      <c r="S62" s="9">
        <f t="shared" ref="S62" si="322">SUM(S63:S64)</f>
        <v>0</v>
      </c>
      <c r="T62" s="9">
        <f t="shared" ref="T62" si="323">SUM(T63:T64)</f>
        <v>317.25</v>
      </c>
      <c r="U62" s="9">
        <f t="shared" ref="U62" si="324">SUM(U63:U64)</f>
        <v>317.25</v>
      </c>
      <c r="V62" s="9">
        <f t="shared" ref="V62" si="325">SUM(V63:V64)</f>
        <v>1088.5</v>
      </c>
      <c r="W62" s="9">
        <f t="shared" ref="W62" si="326">SUM(W63:W64)</f>
        <v>1088.5</v>
      </c>
      <c r="X62" s="9">
        <f t="shared" ref="X62" si="327">SUM(X63:X64)</f>
        <v>0</v>
      </c>
      <c r="Y62" s="9">
        <f t="shared" ref="Y62" si="328">SUM(Y63:Y64)</f>
        <v>1088.5</v>
      </c>
      <c r="Z62" s="16">
        <f t="shared" si="38"/>
        <v>0.22568024186377378</v>
      </c>
      <c r="AA62" s="15">
        <f t="shared" si="173"/>
        <v>0.22568024186377378</v>
      </c>
    </row>
    <row r="63" spans="1:27" ht="43.2" x14ac:dyDescent="0.3">
      <c r="A63" s="4" t="s">
        <v>113</v>
      </c>
      <c r="B63" s="85" t="s">
        <v>114</v>
      </c>
      <c r="C63" s="10">
        <v>0</v>
      </c>
      <c r="D63" s="10">
        <v>105.75</v>
      </c>
      <c r="E63" s="10">
        <v>105.75</v>
      </c>
      <c r="F63" s="10"/>
      <c r="G63" s="10"/>
      <c r="H63" s="10"/>
      <c r="I63" s="10">
        <f t="shared" ref="I63:I64" si="329">SUM(F63:H63)</f>
        <v>0</v>
      </c>
      <c r="J63" s="10">
        <f t="shared" ref="J63:J64" si="330">E63+I63</f>
        <v>105.75</v>
      </c>
      <c r="K63" s="10">
        <v>105.75</v>
      </c>
      <c r="L63" s="10">
        <v>0</v>
      </c>
      <c r="M63" s="10">
        <v>105.75</v>
      </c>
      <c r="N63" s="10">
        <v>105.75</v>
      </c>
      <c r="O63" s="10">
        <f t="shared" ref="O63:O64" si="331">L63+N63</f>
        <v>105.75</v>
      </c>
      <c r="P63" s="10">
        <f>J63-O63</f>
        <v>0</v>
      </c>
      <c r="Q63" s="10">
        <v>105.75</v>
      </c>
      <c r="R63" s="10">
        <v>105.75</v>
      </c>
      <c r="S63" s="10">
        <f t="shared" ref="S63:S64" si="332">N63-R63</f>
        <v>0</v>
      </c>
      <c r="T63" s="10">
        <v>105.75</v>
      </c>
      <c r="U63" s="10">
        <v>105.75</v>
      </c>
      <c r="V63" s="10">
        <v>0</v>
      </c>
      <c r="W63" s="10">
        <v>0</v>
      </c>
      <c r="X63" s="10">
        <f t="shared" ref="X63:X64" si="333">R63-U63</f>
        <v>0</v>
      </c>
      <c r="Y63" s="80">
        <f>E63-K63</f>
        <v>0</v>
      </c>
      <c r="Z63" s="17">
        <f t="shared" si="38"/>
        <v>1</v>
      </c>
      <c r="AA63" s="15">
        <f t="shared" si="173"/>
        <v>1</v>
      </c>
    </row>
    <row r="64" spans="1:27" ht="43.2" x14ac:dyDescent="0.3">
      <c r="A64" s="2" t="s">
        <v>115</v>
      </c>
      <c r="B64" s="43" t="s">
        <v>112</v>
      </c>
      <c r="C64" s="8">
        <v>1300</v>
      </c>
      <c r="D64" s="8">
        <v>0</v>
      </c>
      <c r="E64" s="8">
        <v>1300</v>
      </c>
      <c r="F64" s="8">
        <v>0</v>
      </c>
      <c r="G64" s="8">
        <v>0</v>
      </c>
      <c r="H64" s="8">
        <v>0</v>
      </c>
      <c r="I64" s="8">
        <f t="shared" si="329"/>
        <v>0</v>
      </c>
      <c r="J64" s="8">
        <f t="shared" si="330"/>
        <v>1300</v>
      </c>
      <c r="K64" s="8">
        <v>211.5</v>
      </c>
      <c r="L64" s="8">
        <v>0</v>
      </c>
      <c r="M64" s="8">
        <v>211.5</v>
      </c>
      <c r="N64" s="8">
        <v>211.5</v>
      </c>
      <c r="O64" s="8">
        <f t="shared" si="331"/>
        <v>211.5</v>
      </c>
      <c r="P64" s="8">
        <f>J64-O64</f>
        <v>1088.5</v>
      </c>
      <c r="Q64" s="8">
        <v>211.5</v>
      </c>
      <c r="R64" s="8">
        <v>211.5</v>
      </c>
      <c r="S64" s="8">
        <f t="shared" si="332"/>
        <v>0</v>
      </c>
      <c r="T64" s="8">
        <v>211.5</v>
      </c>
      <c r="U64" s="8">
        <v>211.5</v>
      </c>
      <c r="V64" s="8">
        <v>1088.5</v>
      </c>
      <c r="W64" s="8">
        <v>1088.5</v>
      </c>
      <c r="X64" s="8">
        <f t="shared" si="333"/>
        <v>0</v>
      </c>
      <c r="Y64" s="79">
        <f>E64-K64</f>
        <v>1088.5</v>
      </c>
      <c r="Z64" s="15">
        <f t="shared" si="38"/>
        <v>0.16269230769230769</v>
      </c>
      <c r="AA64" s="15">
        <f t="shared" si="173"/>
        <v>0.16269230769230769</v>
      </c>
    </row>
    <row r="65" spans="1:31" x14ac:dyDescent="0.3">
      <c r="A65" s="3">
        <v>8401</v>
      </c>
      <c r="B65" s="84" t="s">
        <v>116</v>
      </c>
      <c r="C65" s="9">
        <f>SUM(C66:C68)</f>
        <v>36000</v>
      </c>
      <c r="D65" s="9">
        <f t="shared" ref="D65:E65" si="334">SUM(D66:D68)</f>
        <v>0</v>
      </c>
      <c r="E65" s="9">
        <f t="shared" si="334"/>
        <v>36000</v>
      </c>
      <c r="F65" s="9">
        <f t="shared" ref="F65" si="335">SUM(F66:F68)</f>
        <v>0</v>
      </c>
      <c r="G65" s="9">
        <f t="shared" ref="G65" si="336">SUM(G66:G68)</f>
        <v>0</v>
      </c>
      <c r="H65" s="9">
        <f t="shared" ref="H65" si="337">SUM(H66:H68)</f>
        <v>0</v>
      </c>
      <c r="I65" s="9">
        <f t="shared" ref="I65" si="338">SUM(I66:I68)</f>
        <v>0</v>
      </c>
      <c r="J65" s="9">
        <f t="shared" ref="J65" si="339">SUM(J66:J68)</f>
        <v>36000</v>
      </c>
      <c r="K65" s="9">
        <f t="shared" ref="K65" si="340">SUM(K66:K68)</f>
        <v>3527.5</v>
      </c>
      <c r="L65" s="9">
        <f t="shared" ref="L65" si="341">SUM(L66:L68)</f>
        <v>0</v>
      </c>
      <c r="M65" s="9">
        <f t="shared" ref="M65" si="342">SUM(M66:M68)</f>
        <v>3527.5</v>
      </c>
      <c r="N65" s="9">
        <f t="shared" ref="N65" si="343">SUM(N66:N68)</f>
        <v>3527.5</v>
      </c>
      <c r="O65" s="9">
        <f t="shared" ref="O65" si="344">SUM(O66:O68)</f>
        <v>3527.5</v>
      </c>
      <c r="P65" s="9">
        <f t="shared" ref="P65" si="345">SUM(P66:P68)</f>
        <v>32472.5</v>
      </c>
      <c r="Q65" s="9">
        <f t="shared" ref="Q65" si="346">SUM(Q66:Q68)</f>
        <v>3527.5</v>
      </c>
      <c r="R65" s="9">
        <f t="shared" ref="R65" si="347">SUM(R66:R68)</f>
        <v>3527.5</v>
      </c>
      <c r="S65" s="9">
        <f t="shared" ref="S65" si="348">SUM(S66:S68)</f>
        <v>0</v>
      </c>
      <c r="T65" s="9">
        <f t="shared" ref="T65" si="349">SUM(T66:T68)</f>
        <v>3527.5</v>
      </c>
      <c r="U65" s="9">
        <f t="shared" ref="U65" si="350">SUM(U66:U68)</f>
        <v>3527.5</v>
      </c>
      <c r="V65" s="9">
        <f t="shared" ref="V65" si="351">SUM(V66:V68)</f>
        <v>32472.5</v>
      </c>
      <c r="W65" s="9">
        <f t="shared" ref="W65" si="352">SUM(W66:W68)</f>
        <v>32472.5</v>
      </c>
      <c r="X65" s="9">
        <f t="shared" ref="X65" si="353">SUM(X66:X68)</f>
        <v>0</v>
      </c>
      <c r="Y65" s="9">
        <f t="shared" ref="Y65" si="354">SUM(Y66:Y68)</f>
        <v>32472.5</v>
      </c>
      <c r="Z65" s="16">
        <f t="shared" si="38"/>
        <v>9.7986111111111107E-2</v>
      </c>
      <c r="AA65" s="15">
        <f t="shared" si="173"/>
        <v>9.7986111111111107E-2</v>
      </c>
    </row>
    <row r="66" spans="1:31" ht="43.2" x14ac:dyDescent="0.3">
      <c r="A66" s="2" t="s">
        <v>117</v>
      </c>
      <c r="B66" s="43" t="s">
        <v>89</v>
      </c>
      <c r="C66" s="8">
        <v>5000</v>
      </c>
      <c r="D66" s="8">
        <v>0</v>
      </c>
      <c r="E66" s="8">
        <v>5000</v>
      </c>
      <c r="F66" s="8"/>
      <c r="G66" s="8"/>
      <c r="H66" s="8"/>
      <c r="I66" s="8">
        <f t="shared" ref="I66" si="355">SUM(F66:H66)</f>
        <v>0</v>
      </c>
      <c r="J66" s="8">
        <f t="shared" ref="J66" si="356">E66+I66</f>
        <v>5000</v>
      </c>
      <c r="K66" s="8">
        <v>2021.5</v>
      </c>
      <c r="L66" s="8">
        <v>0</v>
      </c>
      <c r="M66" s="8">
        <v>2021.5</v>
      </c>
      <c r="N66" s="8">
        <v>2021.5</v>
      </c>
      <c r="O66" s="8">
        <f t="shared" ref="O66:O68" si="357">L66+N66</f>
        <v>2021.5</v>
      </c>
      <c r="P66" s="8">
        <f>J66-O66</f>
        <v>2978.5</v>
      </c>
      <c r="Q66" s="8">
        <v>2021.5</v>
      </c>
      <c r="R66" s="8">
        <v>2021.5</v>
      </c>
      <c r="S66" s="8">
        <f t="shared" ref="S66:S68" si="358">N66-R66</f>
        <v>0</v>
      </c>
      <c r="T66" s="8">
        <v>2021.5</v>
      </c>
      <c r="U66" s="8">
        <v>2021.5</v>
      </c>
      <c r="V66" s="8">
        <v>2978.5</v>
      </c>
      <c r="W66" s="8">
        <v>2978.5</v>
      </c>
      <c r="X66" s="8">
        <f t="shared" ref="X66:X68" si="359">R66-U66</f>
        <v>0</v>
      </c>
      <c r="Y66" s="79">
        <f>E66-K66</f>
        <v>2978.5</v>
      </c>
      <c r="Z66" s="15">
        <f t="shared" si="38"/>
        <v>0.40429999999999999</v>
      </c>
      <c r="AA66" s="15">
        <f t="shared" si="173"/>
        <v>0.40429999999999999</v>
      </c>
    </row>
    <row r="67" spans="1:31" ht="43.2" x14ac:dyDescent="0.3">
      <c r="A67" s="2" t="s">
        <v>118</v>
      </c>
      <c r="B67" s="43" t="s">
        <v>93</v>
      </c>
      <c r="C67" s="8">
        <v>4000</v>
      </c>
      <c r="D67" s="8">
        <v>0</v>
      </c>
      <c r="E67" s="8">
        <v>4000</v>
      </c>
      <c r="F67" s="8"/>
      <c r="G67" s="8"/>
      <c r="H67" s="8"/>
      <c r="I67" s="8">
        <f t="shared" ref="I67:I68" si="360">SUM(F67:H67)</f>
        <v>0</v>
      </c>
      <c r="J67" s="8">
        <f t="shared" ref="J67:J68" si="361">E67+I67</f>
        <v>4000</v>
      </c>
      <c r="K67" s="8">
        <v>1506</v>
      </c>
      <c r="L67" s="8">
        <v>0</v>
      </c>
      <c r="M67" s="8">
        <v>1506</v>
      </c>
      <c r="N67" s="8">
        <v>1506</v>
      </c>
      <c r="O67" s="8">
        <f t="shared" si="357"/>
        <v>1506</v>
      </c>
      <c r="P67" s="8">
        <f>J67-O67</f>
        <v>2494</v>
      </c>
      <c r="Q67" s="8">
        <v>1506</v>
      </c>
      <c r="R67" s="8">
        <v>1506</v>
      </c>
      <c r="S67" s="8">
        <f t="shared" si="358"/>
        <v>0</v>
      </c>
      <c r="T67" s="8">
        <v>1506</v>
      </c>
      <c r="U67" s="8">
        <v>1506</v>
      </c>
      <c r="V67" s="8">
        <v>2494</v>
      </c>
      <c r="W67" s="8">
        <v>2494</v>
      </c>
      <c r="X67" s="8">
        <f t="shared" si="359"/>
        <v>0</v>
      </c>
      <c r="Y67" s="79">
        <f>E67-K67</f>
        <v>2494</v>
      </c>
      <c r="Z67" s="15">
        <f t="shared" ref="Z67:Z130" si="362">R67/J67</f>
        <v>0.3765</v>
      </c>
      <c r="AA67" s="15">
        <f t="shared" si="173"/>
        <v>0.3765</v>
      </c>
    </row>
    <row r="68" spans="1:31" ht="43.2" x14ac:dyDescent="0.3">
      <c r="A68" s="2" t="s">
        <v>119</v>
      </c>
      <c r="B68" s="43" t="s">
        <v>120</v>
      </c>
      <c r="C68" s="8">
        <v>27000</v>
      </c>
      <c r="D68" s="8">
        <v>0</v>
      </c>
      <c r="E68" s="8">
        <v>27000</v>
      </c>
      <c r="F68" s="8"/>
      <c r="G68" s="8">
        <v>0</v>
      </c>
      <c r="H68" s="8"/>
      <c r="I68" s="8">
        <f t="shared" si="360"/>
        <v>0</v>
      </c>
      <c r="J68" s="8">
        <f t="shared" si="361"/>
        <v>27000</v>
      </c>
      <c r="K68" s="8">
        <v>0</v>
      </c>
      <c r="L68" s="8">
        <v>0</v>
      </c>
      <c r="M68" s="8">
        <v>0</v>
      </c>
      <c r="N68" s="8">
        <v>0</v>
      </c>
      <c r="O68" s="8">
        <f t="shared" si="357"/>
        <v>0</v>
      </c>
      <c r="P68" s="8">
        <f>J68-O68</f>
        <v>27000</v>
      </c>
      <c r="Q68" s="8">
        <v>0</v>
      </c>
      <c r="R68" s="8">
        <v>0</v>
      </c>
      <c r="S68" s="8">
        <f t="shared" si="358"/>
        <v>0</v>
      </c>
      <c r="T68" s="8">
        <v>0</v>
      </c>
      <c r="U68" s="8">
        <v>0</v>
      </c>
      <c r="V68" s="8">
        <v>27000</v>
      </c>
      <c r="W68" s="8">
        <v>27000</v>
      </c>
      <c r="X68" s="8">
        <f t="shared" si="359"/>
        <v>0</v>
      </c>
      <c r="Y68" s="79">
        <f>E68-K68</f>
        <v>27000</v>
      </c>
      <c r="Z68" s="15">
        <f t="shared" si="362"/>
        <v>0</v>
      </c>
      <c r="AA68" s="15">
        <f t="shared" si="173"/>
        <v>0</v>
      </c>
    </row>
    <row r="69" spans="1:31" ht="42" x14ac:dyDescent="0.4">
      <c r="A69" s="11"/>
      <c r="B69" s="11" t="s">
        <v>121</v>
      </c>
      <c r="C69" s="74">
        <f>+C70+C72+C75+C80+C83+C86+C93+C98+C100+C103+C105+C108+C111+C113+C116</f>
        <v>3364600.0000000005</v>
      </c>
      <c r="D69" s="74">
        <f t="shared" ref="D69:E69" si="363">+D70+D72+D75+D80+D83+D86+D93+D98+D100+D103+D105+D108+D111+D113+D116</f>
        <v>116771.23999999999</v>
      </c>
      <c r="E69" s="74">
        <f t="shared" si="363"/>
        <v>3481371.2399999998</v>
      </c>
      <c r="F69" s="74">
        <f t="shared" ref="F69" si="364">+F70+F72+F75+F80+F83+F86+F93+F98+F100+F103+F105+F108+F111+F113+F116</f>
        <v>0</v>
      </c>
      <c r="G69" s="74">
        <f t="shared" ref="G69" si="365">+G70+G72+G75+G80+G83+G86+G93+G98+G100+G103+G105+G108+G111+G113+G116</f>
        <v>0</v>
      </c>
      <c r="H69" s="74">
        <f t="shared" ref="H69" si="366">+H70+H72+H75+H80+H83+H86+H93+H98+H100+H103+H105+H108+H111+H113+H116</f>
        <v>0</v>
      </c>
      <c r="I69" s="74">
        <f t="shared" ref="I69" si="367">+I70+I72+I75+I80+I83+I86+I93+I98+I100+I103+I105+I108+I111+I113+I116</f>
        <v>0</v>
      </c>
      <c r="J69" s="74">
        <f t="shared" ref="J69" si="368">+J70+J72+J75+J80+J83+J86+J93+J98+J100+J103+J105+J108+J111+J113+J116</f>
        <v>3481371.2399999998</v>
      </c>
      <c r="K69" s="74">
        <f t="shared" ref="K69" si="369">+K70+K72+K75+K80+K83+K86+K93+K98+K100+K103+K105+K108+K111+K113+K116</f>
        <v>35701.83</v>
      </c>
      <c r="L69" s="74">
        <f t="shared" ref="L69" si="370">+L70+L72+L75+L80+L83+L86+L93+L98+L100+L103+L105+L108+L111+L113+L116</f>
        <v>0</v>
      </c>
      <c r="M69" s="74">
        <f t="shared" ref="M69" si="371">+M70+M72+M75+M80+M83+M86+M93+M98+M100+M103+M105+M108+M111+M113+M116</f>
        <v>3101093.7499999995</v>
      </c>
      <c r="N69" s="74">
        <f t="shared" ref="N69" si="372">+N70+N72+N75+N80+N83+N86+N93+N98+N100+N103+N105+N108+N111+N113+N116</f>
        <v>3101093.7499999995</v>
      </c>
      <c r="O69" s="74">
        <f t="shared" ref="O69" si="373">+O70+O72+O75+O80+O83+O86+O93+O98+O100+O103+O105+O108+O111+O113+O116</f>
        <v>3101093.7499999995</v>
      </c>
      <c r="P69" s="74">
        <f t="shared" ref="P69" si="374">+P70+P72+P75+P80+P83+P86+P93+P98+P100+P103+P105+P108+P111+P113+P116</f>
        <v>380277.49000000005</v>
      </c>
      <c r="Q69" s="74">
        <f t="shared" ref="Q69" si="375">+Q70+Q72+Q75+Q80+Q83+Q86+Q93+Q98+Q100+Q103+Q105+Q108+Q111+Q113+Q116</f>
        <v>3101093.7499999995</v>
      </c>
      <c r="R69" s="74">
        <f t="shared" ref="R69" si="376">+R70+R72+R75+R80+R83+R86+R93+R98+R100+R103+R105+R108+R111+R113+R116</f>
        <v>3101093.7499999995</v>
      </c>
      <c r="S69" s="74">
        <f t="shared" ref="S69" si="377">+S70+S72+S75+S80+S83+S86+S93+S98+S100+S103+S105+S108+S111+S113+S116</f>
        <v>0</v>
      </c>
      <c r="T69" s="74">
        <f t="shared" ref="T69" si="378">+T70+T72+T75+T80+T83+T86+T93+T98+T100+T103+T105+T108+T111+T113+T116</f>
        <v>3043365.9199999995</v>
      </c>
      <c r="U69" s="74">
        <f t="shared" ref="U69" si="379">+U70+U72+U75+U80+U83+U86+U93+U98+U100+U103+U105+U108+U111+U113+U116</f>
        <v>3043365.9199999995</v>
      </c>
      <c r="V69" s="74">
        <f t="shared" ref="V69" si="380">+V70+V72+V75+V80+V83+V86+V93+V98+V100+V103+V105+V108+V111+V113+V116</f>
        <v>380277.49</v>
      </c>
      <c r="W69" s="74">
        <f t="shared" ref="W69" si="381">+W70+W72+W75+W80+W83+W86+W93+W98+W100+W103+W105+W108+W111+W113+W116</f>
        <v>380277.49</v>
      </c>
      <c r="X69" s="74">
        <f t="shared" ref="X69" si="382">+X70+X72+X75+X80+X83+X86+X93+X98+X100+X103+X105+X108+X111+X113+X116</f>
        <v>57727.830000000045</v>
      </c>
      <c r="Y69" s="74">
        <f t="shared" ref="Y69" si="383">+Y70+Y72+Y75+Y80+Y83+Y86+Y93+Y98+Y100+Y103+Y105+Y108+Y111+Y113+Y116</f>
        <v>379853.49000000005</v>
      </c>
      <c r="Z69" s="24">
        <f t="shared" si="362"/>
        <v>0.89076790040926512</v>
      </c>
      <c r="AA69" s="22">
        <f t="shared" ref="AA69:AA85" si="384">M69/E69</f>
        <v>0.89076790040926512</v>
      </c>
    </row>
    <row r="70" spans="1:31" x14ac:dyDescent="0.3">
      <c r="A70" s="3">
        <v>5101</v>
      </c>
      <c r="B70" s="84" t="s">
        <v>122</v>
      </c>
      <c r="C70" s="9">
        <f>SUM(C71)</f>
        <v>283644</v>
      </c>
      <c r="D70" s="9">
        <f t="shared" ref="D70:E70" si="385">SUM(D71)</f>
        <v>0</v>
      </c>
      <c r="E70" s="9">
        <f t="shared" si="385"/>
        <v>283644</v>
      </c>
      <c r="F70" s="9">
        <f t="shared" ref="F70" si="386">SUM(F71)</f>
        <v>0</v>
      </c>
      <c r="G70" s="9">
        <f t="shared" ref="G70" si="387">SUM(G71)</f>
        <v>0</v>
      </c>
      <c r="H70" s="9">
        <f t="shared" ref="H70" si="388">SUM(H71)</f>
        <v>0</v>
      </c>
      <c r="I70" s="9">
        <f t="shared" ref="I70" si="389">SUM(I71)</f>
        <v>0</v>
      </c>
      <c r="J70" s="9">
        <f t="shared" ref="J70" si="390">SUM(J71)</f>
        <v>283644</v>
      </c>
      <c r="K70" s="9">
        <f t="shared" ref="K70" si="391">SUM(K71)</f>
        <v>0</v>
      </c>
      <c r="L70" s="9">
        <f t="shared" ref="L70" si="392">SUM(L71)</f>
        <v>0</v>
      </c>
      <c r="M70" s="9">
        <f t="shared" ref="M70" si="393">SUM(M71)</f>
        <v>273278.67</v>
      </c>
      <c r="N70" s="9">
        <f t="shared" ref="N70" si="394">SUM(N71)</f>
        <v>273278.67</v>
      </c>
      <c r="O70" s="9">
        <f t="shared" ref="O70" si="395">SUM(O71)</f>
        <v>273278.67</v>
      </c>
      <c r="P70" s="9">
        <f t="shared" ref="P70" si="396">SUM(P71)</f>
        <v>10365.330000000016</v>
      </c>
      <c r="Q70" s="9">
        <f t="shared" ref="Q70" si="397">SUM(Q71)</f>
        <v>273278.67</v>
      </c>
      <c r="R70" s="9">
        <f t="shared" ref="R70" si="398">SUM(R71)</f>
        <v>273278.67</v>
      </c>
      <c r="S70" s="9">
        <f t="shared" ref="S70" si="399">SUM(S71)</f>
        <v>0</v>
      </c>
      <c r="T70" s="9">
        <f t="shared" ref="T70" si="400">SUM(T71)</f>
        <v>268069.75</v>
      </c>
      <c r="U70" s="9">
        <f t="shared" ref="U70" si="401">SUM(U71)</f>
        <v>268069.75</v>
      </c>
      <c r="V70" s="9">
        <f t="shared" ref="V70" si="402">SUM(V71)</f>
        <v>10365.33</v>
      </c>
      <c r="W70" s="9">
        <f t="shared" ref="W70" si="403">SUM(W71)</f>
        <v>10365.33</v>
      </c>
      <c r="X70" s="9">
        <f t="shared" ref="X70" si="404">SUM(X71)</f>
        <v>5208.9199999999837</v>
      </c>
      <c r="Y70" s="9">
        <f t="shared" ref="Y70" si="405">SUM(Y71)</f>
        <v>10365.330000000016</v>
      </c>
      <c r="Z70" s="16">
        <f t="shared" si="362"/>
        <v>0.96345655116977613</v>
      </c>
      <c r="AA70" s="15">
        <f t="shared" si="384"/>
        <v>0.96345655116977613</v>
      </c>
      <c r="AE70" s="25">
        <f>+C70+C72+C75+C80+C83</f>
        <v>1734898.82</v>
      </c>
    </row>
    <row r="71" spans="1:31" ht="43.2" x14ac:dyDescent="0.3">
      <c r="A71" s="2" t="s">
        <v>123</v>
      </c>
      <c r="B71" s="43" t="s">
        <v>124</v>
      </c>
      <c r="C71" s="8">
        <v>283644</v>
      </c>
      <c r="D71" s="8">
        <v>0</v>
      </c>
      <c r="E71" s="8">
        <v>283644</v>
      </c>
      <c r="F71" s="8"/>
      <c r="G71" s="8"/>
      <c r="H71" s="8"/>
      <c r="I71" s="8">
        <f>SUM(F71:H71)</f>
        <v>0</v>
      </c>
      <c r="J71" s="8">
        <f>E71+I71</f>
        <v>283644</v>
      </c>
      <c r="K71" s="8">
        <v>0</v>
      </c>
      <c r="L71" s="8">
        <v>0</v>
      </c>
      <c r="M71" s="8">
        <v>273278.67</v>
      </c>
      <c r="N71" s="8">
        <v>273278.67</v>
      </c>
      <c r="O71" s="8">
        <f>L71+N71</f>
        <v>273278.67</v>
      </c>
      <c r="P71" s="20">
        <f>J71-O71</f>
        <v>10365.330000000016</v>
      </c>
      <c r="Q71" s="8">
        <v>273278.67</v>
      </c>
      <c r="R71" s="8">
        <v>273278.67</v>
      </c>
      <c r="S71" s="8">
        <f>N71-R71</f>
        <v>0</v>
      </c>
      <c r="T71" s="8">
        <v>268069.75</v>
      </c>
      <c r="U71" s="8">
        <v>268069.75</v>
      </c>
      <c r="V71" s="8">
        <v>10365.33</v>
      </c>
      <c r="W71" s="8">
        <v>10365.33</v>
      </c>
      <c r="X71" s="8">
        <f>R71-U71</f>
        <v>5208.9199999999837</v>
      </c>
      <c r="Y71" s="79">
        <f>E71-R71</f>
        <v>10365.330000000016</v>
      </c>
      <c r="Z71" s="15">
        <f t="shared" si="362"/>
        <v>0.96345655116977613</v>
      </c>
      <c r="AA71" s="15">
        <f t="shared" si="384"/>
        <v>0.96345655116977613</v>
      </c>
    </row>
    <row r="72" spans="1:31" x14ac:dyDescent="0.3">
      <c r="A72" s="3">
        <v>5102</v>
      </c>
      <c r="B72" s="84" t="s">
        <v>125</v>
      </c>
      <c r="C72" s="9">
        <f>SUM(C73:C74)</f>
        <v>159977</v>
      </c>
      <c r="D72" s="9">
        <f t="shared" ref="D72:E72" si="406">SUM(D73:D74)</f>
        <v>0</v>
      </c>
      <c r="E72" s="9">
        <f t="shared" si="406"/>
        <v>159977</v>
      </c>
      <c r="F72" s="9">
        <f t="shared" ref="F72" si="407">SUM(F73:F74)</f>
        <v>0</v>
      </c>
      <c r="G72" s="9">
        <f t="shared" ref="G72" si="408">SUM(G73:G74)</f>
        <v>0</v>
      </c>
      <c r="H72" s="9">
        <f t="shared" ref="H72" si="409">SUM(H73:H74)</f>
        <v>0</v>
      </c>
      <c r="I72" s="9">
        <f t="shared" ref="I72" si="410">SUM(I73:I74)</f>
        <v>0</v>
      </c>
      <c r="J72" s="9">
        <f t="shared" ref="J72" si="411">SUM(J73:J74)</f>
        <v>159977</v>
      </c>
      <c r="K72" s="9">
        <f t="shared" ref="K72" si="412">SUM(K73:K74)</f>
        <v>0</v>
      </c>
      <c r="L72" s="9">
        <f t="shared" ref="L72" si="413">SUM(L73:L74)</f>
        <v>0</v>
      </c>
      <c r="M72" s="9">
        <f t="shared" ref="M72" si="414">SUM(M73:M74)</f>
        <v>135594.03999999998</v>
      </c>
      <c r="N72" s="9">
        <f t="shared" ref="N72" si="415">SUM(N73:N74)</f>
        <v>135594.03999999998</v>
      </c>
      <c r="O72" s="9">
        <f t="shared" ref="O72" si="416">SUM(O73:O74)</f>
        <v>135594.03999999998</v>
      </c>
      <c r="P72" s="9">
        <f t="shared" ref="P72" si="417">SUM(P73:P74)</f>
        <v>24382.960000000006</v>
      </c>
      <c r="Q72" s="9">
        <f t="shared" ref="Q72" si="418">SUM(Q73:Q74)</f>
        <v>135594.03999999998</v>
      </c>
      <c r="R72" s="9">
        <f t="shared" ref="R72" si="419">SUM(R73:R74)</f>
        <v>135594.03999999998</v>
      </c>
      <c r="S72" s="9">
        <f t="shared" ref="S72" si="420">SUM(S73:S74)</f>
        <v>0</v>
      </c>
      <c r="T72" s="9">
        <f t="shared" ref="T72" si="421">SUM(T73:T74)</f>
        <v>135594.03999999998</v>
      </c>
      <c r="U72" s="9">
        <f t="shared" ref="U72" si="422">SUM(U73:U74)</f>
        <v>135594.03999999998</v>
      </c>
      <c r="V72" s="9">
        <f t="shared" ref="V72" si="423">SUM(V73:V74)</f>
        <v>24382.959999999999</v>
      </c>
      <c r="W72" s="9">
        <f t="shared" ref="W72" si="424">SUM(W73:W74)</f>
        <v>24382.959999999999</v>
      </c>
      <c r="X72" s="9">
        <f t="shared" ref="X72" si="425">SUM(X73:X74)</f>
        <v>0</v>
      </c>
      <c r="Y72" s="9">
        <f t="shared" ref="Y72" si="426">SUM(Y73:Y74)</f>
        <v>24382.960000000006</v>
      </c>
      <c r="Z72" s="16">
        <f t="shared" si="362"/>
        <v>0.84758459028485333</v>
      </c>
      <c r="AA72" s="15">
        <f t="shared" si="384"/>
        <v>0.84758459028485333</v>
      </c>
    </row>
    <row r="73" spans="1:31" ht="43.2" x14ac:dyDescent="0.3">
      <c r="A73" s="2" t="s">
        <v>126</v>
      </c>
      <c r="B73" s="43" t="s">
        <v>127</v>
      </c>
      <c r="C73" s="8">
        <v>108677</v>
      </c>
      <c r="D73" s="8">
        <v>0</v>
      </c>
      <c r="E73" s="8">
        <v>108677</v>
      </c>
      <c r="F73" s="8"/>
      <c r="G73" s="8"/>
      <c r="H73" s="8"/>
      <c r="I73" s="8">
        <f>SUM(F73:H73)</f>
        <v>0</v>
      </c>
      <c r="J73" s="8">
        <f>E73+I73</f>
        <v>108677</v>
      </c>
      <c r="K73" s="8">
        <v>0</v>
      </c>
      <c r="L73" s="8">
        <v>0</v>
      </c>
      <c r="M73" s="8">
        <v>100486.34</v>
      </c>
      <c r="N73" s="8">
        <v>100486.34</v>
      </c>
      <c r="O73" s="8">
        <f t="shared" ref="O73:O74" si="427">L73+N73</f>
        <v>100486.34</v>
      </c>
      <c r="P73" s="8">
        <f>J73-O73</f>
        <v>8190.6600000000035</v>
      </c>
      <c r="Q73" s="8">
        <v>100486.34</v>
      </c>
      <c r="R73" s="8">
        <v>100486.34</v>
      </c>
      <c r="S73" s="8">
        <f t="shared" ref="S73:S74" si="428">N73-R73</f>
        <v>0</v>
      </c>
      <c r="T73" s="8">
        <v>100486.34</v>
      </c>
      <c r="U73" s="8">
        <v>100486.34</v>
      </c>
      <c r="V73" s="8">
        <v>8190.66</v>
      </c>
      <c r="W73" s="8">
        <v>8190.66</v>
      </c>
      <c r="X73" s="8">
        <f t="shared" ref="X73:X74" si="429">R73-U73</f>
        <v>0</v>
      </c>
      <c r="Y73" s="79">
        <f>E73-R73</f>
        <v>8190.6600000000035</v>
      </c>
      <c r="Z73" s="15">
        <f t="shared" si="362"/>
        <v>0.92463299502194574</v>
      </c>
      <c r="AA73" s="15">
        <f t="shared" si="384"/>
        <v>0.92463299502194574</v>
      </c>
      <c r="AE73" s="25">
        <f>+C98+C100+C103+C105+C108</f>
        <v>1564756.64</v>
      </c>
    </row>
    <row r="74" spans="1:31" ht="43.2" x14ac:dyDescent="0.3">
      <c r="A74" s="2" t="s">
        <v>128</v>
      </c>
      <c r="B74" s="43" t="s">
        <v>129</v>
      </c>
      <c r="C74" s="8">
        <v>51300</v>
      </c>
      <c r="D74" s="8">
        <v>0</v>
      </c>
      <c r="E74" s="8">
        <v>51300</v>
      </c>
      <c r="F74" s="8"/>
      <c r="G74" s="8"/>
      <c r="H74" s="8"/>
      <c r="I74" s="8">
        <f>SUM(F74:H74)</f>
        <v>0</v>
      </c>
      <c r="J74" s="8">
        <f>E74+I74</f>
        <v>51300</v>
      </c>
      <c r="K74" s="8"/>
      <c r="L74" s="8">
        <v>0</v>
      </c>
      <c r="M74" s="8">
        <v>35107.699999999997</v>
      </c>
      <c r="N74" s="8">
        <v>35107.699999999997</v>
      </c>
      <c r="O74" s="8">
        <f t="shared" si="427"/>
        <v>35107.699999999997</v>
      </c>
      <c r="P74" s="8">
        <f>J74-O74</f>
        <v>16192.300000000003</v>
      </c>
      <c r="Q74" s="8">
        <v>35107.699999999997</v>
      </c>
      <c r="R74" s="8">
        <v>35107.699999999997</v>
      </c>
      <c r="S74" s="8">
        <f t="shared" si="428"/>
        <v>0</v>
      </c>
      <c r="T74" s="8">
        <v>35107.699999999997</v>
      </c>
      <c r="U74" s="8">
        <v>35107.699999999997</v>
      </c>
      <c r="V74" s="8">
        <v>16192.3</v>
      </c>
      <c r="W74" s="8">
        <v>16192.3</v>
      </c>
      <c r="X74" s="8">
        <f t="shared" si="429"/>
        <v>0</v>
      </c>
      <c r="Y74" s="79">
        <f>E74-R74</f>
        <v>16192.300000000003</v>
      </c>
      <c r="Z74" s="15">
        <f t="shared" si="362"/>
        <v>0.68436062378167639</v>
      </c>
      <c r="AA74" s="15">
        <f t="shared" si="384"/>
        <v>0.68436062378167639</v>
      </c>
    </row>
    <row r="75" spans="1:31" x14ac:dyDescent="0.3">
      <c r="A75" s="3">
        <v>5105</v>
      </c>
      <c r="B75" s="84" t="s">
        <v>130</v>
      </c>
      <c r="C75" s="9">
        <f>SUM(C76:C79)</f>
        <v>1029180</v>
      </c>
      <c r="D75" s="9">
        <f t="shared" ref="D75:E75" si="430">SUM(D76:D79)</f>
        <v>0</v>
      </c>
      <c r="E75" s="9">
        <f t="shared" si="430"/>
        <v>1029180</v>
      </c>
      <c r="F75" s="9">
        <f t="shared" ref="F75" si="431">SUM(F76:F79)</f>
        <v>0</v>
      </c>
      <c r="G75" s="9">
        <f t="shared" ref="G75" si="432">SUM(G76:G79)</f>
        <v>0</v>
      </c>
      <c r="H75" s="9">
        <f t="shared" ref="H75" si="433">SUM(H76:H79)</f>
        <v>0</v>
      </c>
      <c r="I75" s="9">
        <f t="shared" ref="I75" si="434">SUM(I76:I79)</f>
        <v>0</v>
      </c>
      <c r="J75" s="9">
        <f t="shared" ref="J75" si="435">SUM(J76:J79)</f>
        <v>1029180</v>
      </c>
      <c r="K75" s="9">
        <f t="shared" ref="K75" si="436">SUM(K76:K79)</f>
        <v>0</v>
      </c>
      <c r="L75" s="9">
        <f t="shared" ref="L75" si="437">SUM(L76:L79)</f>
        <v>0</v>
      </c>
      <c r="M75" s="9">
        <f t="shared" ref="M75" si="438">SUM(M76:M79)</f>
        <v>928095.52</v>
      </c>
      <c r="N75" s="9">
        <f t="shared" ref="N75" si="439">SUM(N76:N79)</f>
        <v>928095.52</v>
      </c>
      <c r="O75" s="9">
        <f t="shared" ref="O75" si="440">SUM(O76:O79)</f>
        <v>928095.52</v>
      </c>
      <c r="P75" s="9">
        <f t="shared" ref="P75" si="441">SUM(P76:P79)</f>
        <v>101084.48000000004</v>
      </c>
      <c r="Q75" s="9">
        <f t="shared" ref="Q75" si="442">SUM(Q76:Q79)</f>
        <v>928095.52</v>
      </c>
      <c r="R75" s="9">
        <f t="shared" ref="R75" si="443">SUM(R76:R79)</f>
        <v>928095.52</v>
      </c>
      <c r="S75" s="9">
        <f t="shared" ref="S75" si="444">SUM(S76:S79)</f>
        <v>0</v>
      </c>
      <c r="T75" s="9">
        <f t="shared" ref="T75" si="445">SUM(T76:T79)</f>
        <v>914892.63</v>
      </c>
      <c r="U75" s="9">
        <f t="shared" ref="U75" si="446">SUM(U76:U79)</f>
        <v>914892.63</v>
      </c>
      <c r="V75" s="9">
        <f t="shared" ref="V75" si="447">SUM(V76:V79)</f>
        <v>101084.48</v>
      </c>
      <c r="W75" s="9">
        <f t="shared" ref="W75" si="448">SUM(W76:W79)</f>
        <v>101084.48</v>
      </c>
      <c r="X75" s="9">
        <f t="shared" ref="X75" si="449">SUM(X76:X79)</f>
        <v>13202.890000000014</v>
      </c>
      <c r="Y75" s="9">
        <f t="shared" ref="Y75" si="450">SUM(Y76:Y79)</f>
        <v>101084.48000000004</v>
      </c>
      <c r="Z75" s="16">
        <f t="shared" si="362"/>
        <v>0.90178153481412393</v>
      </c>
      <c r="AA75" s="15">
        <f t="shared" si="384"/>
        <v>0.90178153481412393</v>
      </c>
    </row>
    <row r="76" spans="1:31" ht="43.2" x14ac:dyDescent="0.3">
      <c r="A76" s="2" t="s">
        <v>131</v>
      </c>
      <c r="B76" s="43" t="s">
        <v>132</v>
      </c>
      <c r="C76" s="8">
        <v>3500</v>
      </c>
      <c r="D76" s="8">
        <v>0</v>
      </c>
      <c r="E76" s="8">
        <v>3500</v>
      </c>
      <c r="F76" s="8"/>
      <c r="G76" s="8"/>
      <c r="H76" s="8"/>
      <c r="I76" s="8">
        <f>SUM(F76:H76)</f>
        <v>0</v>
      </c>
      <c r="J76" s="8">
        <f t="shared" ref="J76:J79" si="451">E76+I76</f>
        <v>3500</v>
      </c>
      <c r="K76" s="8">
        <v>0</v>
      </c>
      <c r="L76" s="8">
        <v>0</v>
      </c>
      <c r="M76" s="8">
        <v>917.56</v>
      </c>
      <c r="N76" s="8">
        <v>917.56</v>
      </c>
      <c r="O76" s="8">
        <f t="shared" ref="O76:O79" si="452">L76+N76</f>
        <v>917.56</v>
      </c>
      <c r="P76" s="8">
        <f>J76-O76</f>
        <v>2582.44</v>
      </c>
      <c r="Q76" s="8">
        <v>917.56</v>
      </c>
      <c r="R76" s="8">
        <v>917.56</v>
      </c>
      <c r="S76" s="8">
        <f t="shared" ref="S76:S79" si="453">N76-R76</f>
        <v>0</v>
      </c>
      <c r="T76" s="8">
        <v>917.56</v>
      </c>
      <c r="U76" s="8">
        <v>917.56</v>
      </c>
      <c r="V76" s="8">
        <v>2582.44</v>
      </c>
      <c r="W76" s="8">
        <v>2582.44</v>
      </c>
      <c r="X76" s="8">
        <f t="shared" ref="X76:X79" si="454">R76-U76</f>
        <v>0</v>
      </c>
      <c r="Y76" s="79">
        <f>E76-R76</f>
        <v>2582.44</v>
      </c>
      <c r="Z76" s="15">
        <f t="shared" si="362"/>
        <v>0.26216</v>
      </c>
      <c r="AA76" s="15">
        <f t="shared" si="384"/>
        <v>0.26216</v>
      </c>
    </row>
    <row r="77" spans="1:31" ht="43.2" x14ac:dyDescent="0.3">
      <c r="A77" s="2" t="s">
        <v>133</v>
      </c>
      <c r="B77" s="43" t="s">
        <v>134</v>
      </c>
      <c r="C77" s="8">
        <v>200</v>
      </c>
      <c r="D77" s="8">
        <v>0</v>
      </c>
      <c r="E77" s="8">
        <v>200</v>
      </c>
      <c r="F77" s="8"/>
      <c r="G77" s="8"/>
      <c r="H77" s="8"/>
      <c r="I77" s="8">
        <f t="shared" ref="I77:I79" si="455">SUM(F77:H77)</f>
        <v>0</v>
      </c>
      <c r="J77" s="8">
        <f t="shared" si="451"/>
        <v>200</v>
      </c>
      <c r="K77" s="8">
        <v>0</v>
      </c>
      <c r="L77" s="8">
        <v>0</v>
      </c>
      <c r="M77" s="8">
        <v>0</v>
      </c>
      <c r="N77" s="8">
        <v>0</v>
      </c>
      <c r="O77" s="8">
        <f t="shared" si="452"/>
        <v>0</v>
      </c>
      <c r="P77" s="8">
        <f>J77-O77</f>
        <v>200</v>
      </c>
      <c r="Q77" s="8">
        <v>0</v>
      </c>
      <c r="R77" s="8">
        <v>0</v>
      </c>
      <c r="S77" s="8">
        <f t="shared" si="453"/>
        <v>0</v>
      </c>
      <c r="T77" s="8">
        <v>0</v>
      </c>
      <c r="U77" s="8">
        <v>0</v>
      </c>
      <c r="V77" s="8">
        <v>200</v>
      </c>
      <c r="W77" s="8">
        <v>200</v>
      </c>
      <c r="X77" s="8">
        <f t="shared" si="454"/>
        <v>0</v>
      </c>
      <c r="Y77" s="79">
        <f>E77-R77</f>
        <v>200</v>
      </c>
      <c r="Z77" s="15">
        <f t="shared" si="362"/>
        <v>0</v>
      </c>
      <c r="AA77" s="15">
        <f t="shared" si="384"/>
        <v>0</v>
      </c>
    </row>
    <row r="78" spans="1:31" ht="43.2" x14ac:dyDescent="0.3">
      <c r="A78" s="2" t="s">
        <v>135</v>
      </c>
      <c r="B78" s="43" t="s">
        <v>136</v>
      </c>
      <c r="C78" s="8">
        <v>1020480</v>
      </c>
      <c r="D78" s="8">
        <v>0</v>
      </c>
      <c r="E78" s="8">
        <v>1020480</v>
      </c>
      <c r="F78" s="8"/>
      <c r="G78" s="8"/>
      <c r="H78" s="8"/>
      <c r="I78" s="8">
        <f t="shared" si="455"/>
        <v>0</v>
      </c>
      <c r="J78" s="8">
        <f t="shared" si="451"/>
        <v>1020480</v>
      </c>
      <c r="K78" s="8">
        <v>0</v>
      </c>
      <c r="L78" s="8">
        <v>0</v>
      </c>
      <c r="M78" s="8">
        <v>927177.96</v>
      </c>
      <c r="N78" s="8">
        <v>927177.96</v>
      </c>
      <c r="O78" s="8">
        <f t="shared" si="452"/>
        <v>927177.96</v>
      </c>
      <c r="P78" s="20">
        <f>J78-O78</f>
        <v>93302.040000000037</v>
      </c>
      <c r="Q78" s="8">
        <v>927177.96</v>
      </c>
      <c r="R78" s="8">
        <v>927177.96</v>
      </c>
      <c r="S78" s="8">
        <f t="shared" si="453"/>
        <v>0</v>
      </c>
      <c r="T78" s="8">
        <v>913975.07</v>
      </c>
      <c r="U78" s="8">
        <v>913975.07</v>
      </c>
      <c r="V78" s="8">
        <v>93302.04</v>
      </c>
      <c r="W78" s="8">
        <v>93302.04</v>
      </c>
      <c r="X78" s="8">
        <f t="shared" si="454"/>
        <v>13202.890000000014</v>
      </c>
      <c r="Y78" s="79">
        <f>E78-R78</f>
        <v>93302.040000000037</v>
      </c>
      <c r="Z78" s="15">
        <f t="shared" si="362"/>
        <v>0.90857043744120414</v>
      </c>
      <c r="AA78" s="15">
        <f t="shared" si="384"/>
        <v>0.90857043744120414</v>
      </c>
    </row>
    <row r="79" spans="1:31" ht="43.2" x14ac:dyDescent="0.3">
      <c r="A79" s="2" t="s">
        <v>137</v>
      </c>
      <c r="B79" s="43" t="s">
        <v>138</v>
      </c>
      <c r="C79" s="8">
        <v>5000</v>
      </c>
      <c r="D79" s="8">
        <v>0</v>
      </c>
      <c r="E79" s="8">
        <v>5000</v>
      </c>
      <c r="F79" s="8"/>
      <c r="G79" s="8"/>
      <c r="H79" s="8"/>
      <c r="I79" s="8">
        <f t="shared" si="455"/>
        <v>0</v>
      </c>
      <c r="J79" s="8">
        <f t="shared" si="451"/>
        <v>5000</v>
      </c>
      <c r="K79" s="8">
        <v>0</v>
      </c>
      <c r="L79" s="8">
        <v>0</v>
      </c>
      <c r="M79" s="8">
        <v>0</v>
      </c>
      <c r="N79" s="8">
        <v>0</v>
      </c>
      <c r="O79" s="8">
        <f t="shared" si="452"/>
        <v>0</v>
      </c>
      <c r="P79" s="20">
        <f>J79-O79</f>
        <v>5000</v>
      </c>
      <c r="Q79" s="8">
        <v>0</v>
      </c>
      <c r="R79" s="8">
        <v>0</v>
      </c>
      <c r="S79" s="8">
        <f t="shared" si="453"/>
        <v>0</v>
      </c>
      <c r="T79" s="8">
        <v>0</v>
      </c>
      <c r="U79" s="8">
        <v>0</v>
      </c>
      <c r="V79" s="8">
        <v>5000</v>
      </c>
      <c r="W79" s="8">
        <v>5000</v>
      </c>
      <c r="X79" s="8">
        <f t="shared" si="454"/>
        <v>0</v>
      </c>
      <c r="Y79" s="79">
        <f>E79-R79</f>
        <v>5000</v>
      </c>
      <c r="Z79" s="15">
        <f t="shared" si="362"/>
        <v>0</v>
      </c>
      <c r="AA79" s="15">
        <f t="shared" si="384"/>
        <v>0</v>
      </c>
    </row>
    <row r="80" spans="1:31" ht="28.8" x14ac:dyDescent="0.3">
      <c r="A80" s="3">
        <v>5106</v>
      </c>
      <c r="B80" s="84" t="s">
        <v>139</v>
      </c>
      <c r="C80" s="9">
        <f>SUM(C81:C82)</f>
        <v>256097.82</v>
      </c>
      <c r="D80" s="9">
        <f t="shared" ref="D80:E80" si="456">SUM(D81:D82)</f>
        <v>0</v>
      </c>
      <c r="E80" s="9">
        <f t="shared" si="456"/>
        <v>256097.82</v>
      </c>
      <c r="F80" s="9">
        <f t="shared" ref="F80" si="457">SUM(F81:F82)</f>
        <v>0</v>
      </c>
      <c r="G80" s="9">
        <f t="shared" ref="G80" si="458">SUM(G81:G82)</f>
        <v>0</v>
      </c>
      <c r="H80" s="9">
        <f t="shared" ref="H80" si="459">SUM(H81:H82)</f>
        <v>0</v>
      </c>
      <c r="I80" s="9">
        <f t="shared" ref="I80" si="460">SUM(I81:I82)</f>
        <v>0</v>
      </c>
      <c r="J80" s="9">
        <f t="shared" ref="J80" si="461">SUM(J81:J82)</f>
        <v>256097.82</v>
      </c>
      <c r="K80" s="9">
        <f t="shared" ref="K80" si="462">SUM(K81:K82)</f>
        <v>0</v>
      </c>
      <c r="L80" s="9">
        <f t="shared" ref="L80" si="463">SUM(L81:L82)</f>
        <v>0</v>
      </c>
      <c r="M80" s="9">
        <f t="shared" ref="M80" si="464">SUM(M81:M82)</f>
        <v>199524.05000000002</v>
      </c>
      <c r="N80" s="9">
        <f t="shared" ref="N80" si="465">SUM(N81:N82)</f>
        <v>199524.05000000002</v>
      </c>
      <c r="O80" s="9">
        <f t="shared" ref="O80" si="466">SUM(O81:O82)</f>
        <v>199524.05000000002</v>
      </c>
      <c r="P80" s="73">
        <f t="shared" ref="P80" si="467">SUM(P81:P82)</f>
        <v>56573.76999999999</v>
      </c>
      <c r="Q80" s="9">
        <f t="shared" ref="Q80" si="468">SUM(Q81:Q82)</f>
        <v>199524.05000000002</v>
      </c>
      <c r="R80" s="9">
        <f t="shared" ref="R80" si="469">SUM(R81:R82)</f>
        <v>199524.05000000002</v>
      </c>
      <c r="S80" s="9">
        <f t="shared" ref="S80" si="470">SUM(S81:S82)</f>
        <v>0</v>
      </c>
      <c r="T80" s="9">
        <f t="shared" ref="T80" si="471">SUM(T81:T82)</f>
        <v>187755.39</v>
      </c>
      <c r="U80" s="9">
        <f t="shared" ref="U80" si="472">SUM(U81:U82)</f>
        <v>187755.39</v>
      </c>
      <c r="V80" s="9">
        <f t="shared" ref="V80" si="473">SUM(V81:V82)</f>
        <v>56573.770000000004</v>
      </c>
      <c r="W80" s="9">
        <f t="shared" ref="W80" si="474">SUM(W81:W82)</f>
        <v>56573.770000000004</v>
      </c>
      <c r="X80" s="9">
        <f t="shared" ref="X80" si="475">SUM(X81:X82)</f>
        <v>11768.660000000018</v>
      </c>
      <c r="Y80" s="9">
        <f t="shared" ref="Y80" si="476">SUM(Y81:Y82)</f>
        <v>56573.76999999999</v>
      </c>
      <c r="Z80" s="16">
        <f t="shared" si="362"/>
        <v>0.77909312152676669</v>
      </c>
      <c r="AA80" s="15">
        <f t="shared" si="384"/>
        <v>0.77909312152676669</v>
      </c>
    </row>
    <row r="81" spans="1:27" ht="43.2" x14ac:dyDescent="0.3">
      <c r="A81" s="2" t="s">
        <v>140</v>
      </c>
      <c r="B81" s="43" t="s">
        <v>141</v>
      </c>
      <c r="C81" s="8">
        <v>108633.53</v>
      </c>
      <c r="D81" s="8">
        <v>0</v>
      </c>
      <c r="E81" s="8">
        <v>108633.53</v>
      </c>
      <c r="F81" s="8"/>
      <c r="G81" s="8"/>
      <c r="H81" s="8"/>
      <c r="I81" s="8">
        <f t="shared" ref="I81" si="477">SUM(F81:H81)</f>
        <v>0</v>
      </c>
      <c r="J81" s="8">
        <f t="shared" ref="J81:J82" si="478">E81+I81</f>
        <v>108633.53</v>
      </c>
      <c r="K81" s="8">
        <v>0</v>
      </c>
      <c r="L81" s="8">
        <v>0</v>
      </c>
      <c r="M81" s="8">
        <v>64031.41</v>
      </c>
      <c r="N81" s="8">
        <v>64031.41</v>
      </c>
      <c r="O81" s="8">
        <f t="shared" ref="O81:O82" si="479">L81+N81</f>
        <v>64031.41</v>
      </c>
      <c r="P81" s="20">
        <f>J81-O81</f>
        <v>44602.119999999995</v>
      </c>
      <c r="Q81" s="8">
        <v>64031.41</v>
      </c>
      <c r="R81" s="8">
        <v>64031.41</v>
      </c>
      <c r="S81" s="8">
        <f t="shared" ref="S81:S82" si="480">N81-R81</f>
        <v>0</v>
      </c>
      <c r="T81" s="8">
        <v>63883.92</v>
      </c>
      <c r="U81" s="8">
        <v>63883.92</v>
      </c>
      <c r="V81" s="8">
        <v>44602.12</v>
      </c>
      <c r="W81" s="8">
        <v>44602.12</v>
      </c>
      <c r="X81" s="8">
        <f t="shared" ref="X81:X82" si="481">R81-U81</f>
        <v>147.49000000000524</v>
      </c>
      <c r="Y81" s="79">
        <f>E81-R81</f>
        <v>44602.119999999995</v>
      </c>
      <c r="Z81" s="15">
        <f t="shared" si="362"/>
        <v>0.5894258430155036</v>
      </c>
      <c r="AA81" s="15">
        <f t="shared" si="384"/>
        <v>0.5894258430155036</v>
      </c>
    </row>
    <row r="82" spans="1:27" ht="43.2" x14ac:dyDescent="0.3">
      <c r="A82" s="2" t="s">
        <v>142</v>
      </c>
      <c r="B82" s="43" t="s">
        <v>143</v>
      </c>
      <c r="C82" s="8">
        <v>147464.29</v>
      </c>
      <c r="D82" s="8">
        <v>0</v>
      </c>
      <c r="E82" s="8">
        <v>147464.29</v>
      </c>
      <c r="F82" s="8"/>
      <c r="G82" s="8"/>
      <c r="H82" s="8"/>
      <c r="I82" s="8">
        <f>SUM(F82:H82)</f>
        <v>0</v>
      </c>
      <c r="J82" s="8">
        <f t="shared" si="478"/>
        <v>147464.29</v>
      </c>
      <c r="K82" s="8">
        <v>0</v>
      </c>
      <c r="L82" s="8">
        <v>0</v>
      </c>
      <c r="M82" s="8">
        <v>135492.64000000001</v>
      </c>
      <c r="N82" s="8">
        <v>135492.64000000001</v>
      </c>
      <c r="O82" s="8">
        <f t="shared" si="479"/>
        <v>135492.64000000001</v>
      </c>
      <c r="P82" s="20">
        <f>J82-O82</f>
        <v>11971.649999999994</v>
      </c>
      <c r="Q82" s="8">
        <v>135492.64000000001</v>
      </c>
      <c r="R82" s="8">
        <v>135492.64000000001</v>
      </c>
      <c r="S82" s="8">
        <f t="shared" si="480"/>
        <v>0</v>
      </c>
      <c r="T82" s="8">
        <v>123871.47</v>
      </c>
      <c r="U82" s="8">
        <v>123871.47</v>
      </c>
      <c r="V82" s="8">
        <v>11971.65</v>
      </c>
      <c r="W82" s="8">
        <v>11971.65</v>
      </c>
      <c r="X82" s="8">
        <f t="shared" si="481"/>
        <v>11621.170000000013</v>
      </c>
      <c r="Y82" s="79">
        <f>E82-R82</f>
        <v>11971.649999999994</v>
      </c>
      <c r="Z82" s="15">
        <f t="shared" si="362"/>
        <v>0.91881661655170899</v>
      </c>
      <c r="AA82" s="15">
        <f t="shared" si="384"/>
        <v>0.91881661655170899</v>
      </c>
    </row>
    <row r="83" spans="1:27" x14ac:dyDescent="0.3">
      <c r="A83" s="3">
        <v>5107</v>
      </c>
      <c r="B83" s="84" t="s">
        <v>144</v>
      </c>
      <c r="C83" s="9">
        <f>SUM(C84:C85)</f>
        <v>6000</v>
      </c>
      <c r="D83" s="9">
        <f t="shared" ref="D83:E83" si="482">SUM(D84:D85)</f>
        <v>5000</v>
      </c>
      <c r="E83" s="9">
        <f t="shared" si="482"/>
        <v>11000</v>
      </c>
      <c r="F83" s="9">
        <f t="shared" ref="F83" si="483">SUM(F84:F85)</f>
        <v>0</v>
      </c>
      <c r="G83" s="9">
        <f t="shared" ref="G83" si="484">SUM(G84:G85)</f>
        <v>0</v>
      </c>
      <c r="H83" s="9">
        <f t="shared" ref="H83" si="485">SUM(H84:H85)</f>
        <v>0</v>
      </c>
      <c r="I83" s="9">
        <f t="shared" ref="I83" si="486">SUM(I84:I85)</f>
        <v>0</v>
      </c>
      <c r="J83" s="9">
        <f t="shared" ref="J83" si="487">SUM(J84:J85)</f>
        <v>11000</v>
      </c>
      <c r="K83" s="9">
        <f t="shared" ref="K83" si="488">SUM(K84:K85)</f>
        <v>0</v>
      </c>
      <c r="L83" s="9">
        <f t="shared" ref="L83" si="489">SUM(L84:L85)</f>
        <v>0</v>
      </c>
      <c r="M83" s="9">
        <f t="shared" ref="M83" si="490">SUM(M84:M85)</f>
        <v>6718.15</v>
      </c>
      <c r="N83" s="9">
        <f t="shared" ref="N83" si="491">SUM(N84:N85)</f>
        <v>6718.15</v>
      </c>
      <c r="O83" s="9">
        <f t="shared" ref="O83" si="492">SUM(O84:O85)</f>
        <v>6718.15</v>
      </c>
      <c r="P83" s="73">
        <f t="shared" ref="P83" si="493">SUM(P84:P85)</f>
        <v>4281.8500000000004</v>
      </c>
      <c r="Q83" s="9">
        <f t="shared" ref="Q83" si="494">SUM(Q84:Q85)</f>
        <v>6718.15</v>
      </c>
      <c r="R83" s="9">
        <f t="shared" ref="R83" si="495">SUM(R84:R85)</f>
        <v>6718.15</v>
      </c>
      <c r="S83" s="9">
        <f t="shared" ref="S83" si="496">SUM(S84:S85)</f>
        <v>0</v>
      </c>
      <c r="T83" s="9">
        <f t="shared" ref="T83" si="497">SUM(T84:T85)</f>
        <v>6683.15</v>
      </c>
      <c r="U83" s="9">
        <f t="shared" ref="U83" si="498">SUM(U84:U85)</f>
        <v>6683.15</v>
      </c>
      <c r="V83" s="9">
        <f t="shared" ref="V83" si="499">SUM(V84:V85)</f>
        <v>4281.8500000000004</v>
      </c>
      <c r="W83" s="9">
        <f t="shared" ref="W83" si="500">SUM(W84:W85)</f>
        <v>4281.8500000000004</v>
      </c>
      <c r="X83" s="9">
        <f t="shared" ref="X83" si="501">SUM(X84:X85)</f>
        <v>35</v>
      </c>
      <c r="Y83" s="9">
        <f t="shared" ref="Y83" si="502">SUM(Y84:Y85)</f>
        <v>4281.8500000000004</v>
      </c>
      <c r="Z83" s="16">
        <f t="shared" si="362"/>
        <v>0.61074090909090906</v>
      </c>
      <c r="AA83" s="15">
        <f t="shared" si="384"/>
        <v>0.61074090909090906</v>
      </c>
    </row>
    <row r="84" spans="1:27" ht="43.2" x14ac:dyDescent="0.3">
      <c r="A84" s="2" t="s">
        <v>145</v>
      </c>
      <c r="B84" s="43" t="s">
        <v>146</v>
      </c>
      <c r="C84" s="8">
        <v>5000</v>
      </c>
      <c r="D84" s="8">
        <v>5000</v>
      </c>
      <c r="E84" s="8">
        <v>10000</v>
      </c>
      <c r="F84" s="8"/>
      <c r="G84" s="8"/>
      <c r="H84" s="8"/>
      <c r="I84" s="8">
        <f>SUM(F84:H84)</f>
        <v>0</v>
      </c>
      <c r="J84" s="8">
        <f t="shared" ref="J84" si="503">E84+I84</f>
        <v>10000</v>
      </c>
      <c r="K84" s="8">
        <v>0</v>
      </c>
      <c r="L84" s="8">
        <v>0</v>
      </c>
      <c r="M84" s="8">
        <v>6718.15</v>
      </c>
      <c r="N84" s="8">
        <v>6718.15</v>
      </c>
      <c r="O84" s="8">
        <f t="shared" ref="O84:O85" si="504">L84+N84</f>
        <v>6718.15</v>
      </c>
      <c r="P84" s="20">
        <f>J84-O84</f>
        <v>3281.8500000000004</v>
      </c>
      <c r="Q84" s="8">
        <v>6718.15</v>
      </c>
      <c r="R84" s="8">
        <v>6718.15</v>
      </c>
      <c r="S84" s="8">
        <f t="shared" ref="S84:S85" si="505">N84-R84</f>
        <v>0</v>
      </c>
      <c r="T84" s="8">
        <v>6683.15</v>
      </c>
      <c r="U84" s="8">
        <v>6683.15</v>
      </c>
      <c r="V84" s="8">
        <v>3281.85</v>
      </c>
      <c r="W84" s="8">
        <v>3281.85</v>
      </c>
      <c r="X84" s="8">
        <f t="shared" ref="X84:X85" si="506">R84-U84</f>
        <v>35</v>
      </c>
      <c r="Y84" s="79">
        <f>E84-R84</f>
        <v>3281.8500000000004</v>
      </c>
      <c r="Z84" s="15">
        <f t="shared" si="362"/>
        <v>0.67181499999999994</v>
      </c>
      <c r="AA84" s="15">
        <f t="shared" si="384"/>
        <v>0.67181499999999994</v>
      </c>
    </row>
    <row r="85" spans="1:27" ht="43.2" x14ac:dyDescent="0.3">
      <c r="A85" s="2" t="s">
        <v>147</v>
      </c>
      <c r="B85" s="43" t="s">
        <v>148</v>
      </c>
      <c r="C85" s="8">
        <v>1000</v>
      </c>
      <c r="D85" s="8">
        <v>0</v>
      </c>
      <c r="E85" s="8">
        <v>1000</v>
      </c>
      <c r="F85" s="8"/>
      <c r="G85" s="8"/>
      <c r="H85" s="8"/>
      <c r="I85" s="8">
        <f t="shared" ref="I85" si="507">SUM(F85:H85)</f>
        <v>0</v>
      </c>
      <c r="J85" s="8">
        <f>E85+I85</f>
        <v>1000</v>
      </c>
      <c r="K85" s="8">
        <v>0</v>
      </c>
      <c r="L85" s="8">
        <v>0</v>
      </c>
      <c r="M85" s="8">
        <v>0</v>
      </c>
      <c r="N85" s="8">
        <v>0</v>
      </c>
      <c r="O85" s="8">
        <f t="shared" si="504"/>
        <v>0</v>
      </c>
      <c r="P85" s="8">
        <f>J85-O85</f>
        <v>1000</v>
      </c>
      <c r="Q85" s="8">
        <v>0</v>
      </c>
      <c r="R85" s="8">
        <v>0</v>
      </c>
      <c r="S85" s="8">
        <f t="shared" si="505"/>
        <v>0</v>
      </c>
      <c r="T85" s="8">
        <v>0</v>
      </c>
      <c r="U85" s="8">
        <v>0</v>
      </c>
      <c r="V85" s="8">
        <v>1000</v>
      </c>
      <c r="W85" s="8">
        <v>1000</v>
      </c>
      <c r="X85" s="8">
        <f t="shared" si="506"/>
        <v>0</v>
      </c>
      <c r="Y85" s="79">
        <f>E85-R85</f>
        <v>1000</v>
      </c>
      <c r="Z85" s="15">
        <f t="shared" si="362"/>
        <v>0</v>
      </c>
      <c r="AA85" s="15">
        <f t="shared" si="384"/>
        <v>0</v>
      </c>
    </row>
    <row r="86" spans="1:27" ht="28.8" x14ac:dyDescent="0.3">
      <c r="A86" s="3">
        <v>5306</v>
      </c>
      <c r="B86" s="84" t="s">
        <v>66</v>
      </c>
      <c r="C86" s="9">
        <f>SUM(C87:C92)</f>
        <v>21300</v>
      </c>
      <c r="D86" s="9">
        <f t="shared" ref="D86:E86" si="508">SUM(D87:D92)</f>
        <v>11665.14</v>
      </c>
      <c r="E86" s="9">
        <f t="shared" si="508"/>
        <v>32965.14</v>
      </c>
      <c r="F86" s="9">
        <f>SUM(F87:F92)</f>
        <v>0</v>
      </c>
      <c r="G86" s="9">
        <f t="shared" ref="G86" si="509">SUM(G87:G92)</f>
        <v>0</v>
      </c>
      <c r="H86" s="9">
        <f t="shared" ref="H86" si="510">SUM(H87:H92)</f>
        <v>0</v>
      </c>
      <c r="I86" s="9">
        <f t="shared" ref="I86" si="511">SUM(I87:I92)</f>
        <v>0</v>
      </c>
      <c r="J86" s="9">
        <f t="shared" ref="J86" si="512">SUM(J87:J92)</f>
        <v>32965.14</v>
      </c>
      <c r="K86" s="9">
        <f t="shared" ref="K86" si="513">SUM(K87:K92)</f>
        <v>30465.14</v>
      </c>
      <c r="L86" s="9">
        <f t="shared" ref="L86" si="514">SUM(L87:L92)</f>
        <v>0</v>
      </c>
      <c r="M86" s="9">
        <f t="shared" ref="M86" si="515">SUM(M87:M92)</f>
        <v>30465.14</v>
      </c>
      <c r="N86" s="9">
        <f t="shared" ref="N86" si="516">SUM(N87:N92)</f>
        <v>30465.14</v>
      </c>
      <c r="O86" s="9">
        <f t="shared" ref="O86" si="517">SUM(O87:O92)</f>
        <v>30465.14</v>
      </c>
      <c r="P86" s="9">
        <f t="shared" ref="P86" si="518">SUM(P87:P92)</f>
        <v>2500</v>
      </c>
      <c r="Q86" s="9">
        <f t="shared" ref="Q86" si="519">SUM(Q87:Q92)</f>
        <v>30465.14</v>
      </c>
      <c r="R86" s="9">
        <f t="shared" ref="R86" si="520">SUM(R87:R92)</f>
        <v>30465.14</v>
      </c>
      <c r="S86" s="9">
        <f t="shared" ref="S86" si="521">SUM(S87:S92)</f>
        <v>0</v>
      </c>
      <c r="T86" s="9">
        <f t="shared" ref="T86" si="522">SUM(T87:T92)</f>
        <v>30465.14</v>
      </c>
      <c r="U86" s="9">
        <f t="shared" ref="U86" si="523">SUM(U87:U92)</f>
        <v>30465.14</v>
      </c>
      <c r="V86" s="9">
        <f t="shared" ref="V86" si="524">SUM(V87:V92)</f>
        <v>2500</v>
      </c>
      <c r="W86" s="9">
        <f t="shared" ref="W86" si="525">SUM(W87:W92)</f>
        <v>2500</v>
      </c>
      <c r="X86" s="9">
        <f t="shared" ref="X86" si="526">SUM(X87:X92)</f>
        <v>0</v>
      </c>
      <c r="Y86" s="9">
        <f t="shared" ref="Y86" si="527">SUM(Y87:Y92)</f>
        <v>2500</v>
      </c>
      <c r="Z86" s="16">
        <f t="shared" si="362"/>
        <v>0.92416231206662558</v>
      </c>
      <c r="AA86" s="15">
        <f t="shared" ref="AA86:AA97" si="528">K86/E86</f>
        <v>0.92416231206662558</v>
      </c>
    </row>
    <row r="87" spans="1:27" ht="43.2" x14ac:dyDescent="0.3">
      <c r="A87" s="4" t="s">
        <v>149</v>
      </c>
      <c r="B87" s="85" t="s">
        <v>150</v>
      </c>
      <c r="C87" s="10">
        <v>0</v>
      </c>
      <c r="D87" s="10">
        <v>23264.14</v>
      </c>
      <c r="E87" s="10">
        <v>23264.14</v>
      </c>
      <c r="F87" s="10"/>
      <c r="G87" s="10"/>
      <c r="H87" s="10"/>
      <c r="I87" s="10">
        <f t="shared" ref="I87:I88" si="529">SUM(F87:H87)</f>
        <v>0</v>
      </c>
      <c r="J87" s="10">
        <f t="shared" ref="J87:J91" si="530">E87+I87</f>
        <v>23264.14</v>
      </c>
      <c r="K87" s="10">
        <v>23264.14</v>
      </c>
      <c r="L87" s="10">
        <v>0</v>
      </c>
      <c r="M87" s="10">
        <v>23264.14</v>
      </c>
      <c r="N87" s="10">
        <v>23264.14</v>
      </c>
      <c r="O87" s="10">
        <f t="shared" ref="O87:O92" si="531">L87+N87</f>
        <v>23264.14</v>
      </c>
      <c r="P87" s="10">
        <f t="shared" ref="P87:P92" si="532">J87-O87</f>
        <v>0</v>
      </c>
      <c r="Q87" s="10">
        <v>23264.14</v>
      </c>
      <c r="R87" s="10">
        <v>23264.14</v>
      </c>
      <c r="S87" s="10">
        <f t="shared" ref="S87:S92" si="533">N87-R87</f>
        <v>0</v>
      </c>
      <c r="T87" s="10">
        <v>23264.14</v>
      </c>
      <c r="U87" s="10">
        <v>23264.14</v>
      </c>
      <c r="V87" s="10">
        <v>0</v>
      </c>
      <c r="W87" s="10">
        <v>0</v>
      </c>
      <c r="X87" s="10">
        <f t="shared" ref="X87:X92" si="534">R87-U87</f>
        <v>0</v>
      </c>
      <c r="Y87" s="80">
        <f t="shared" ref="Y87:Y92" si="535">E87-K87</f>
        <v>0</v>
      </c>
      <c r="Z87" s="17">
        <f t="shared" si="362"/>
        <v>1</v>
      </c>
      <c r="AA87" s="15">
        <f t="shared" si="528"/>
        <v>1</v>
      </c>
    </row>
    <row r="88" spans="1:27" ht="43.2" x14ac:dyDescent="0.3">
      <c r="A88" s="4" t="s">
        <v>151</v>
      </c>
      <c r="B88" s="85" t="s">
        <v>152</v>
      </c>
      <c r="C88" s="10">
        <v>0</v>
      </c>
      <c r="D88" s="10">
        <v>901</v>
      </c>
      <c r="E88" s="10">
        <v>901</v>
      </c>
      <c r="F88" s="10"/>
      <c r="G88" s="10"/>
      <c r="H88" s="10"/>
      <c r="I88" s="10">
        <f t="shared" si="529"/>
        <v>0</v>
      </c>
      <c r="J88" s="10">
        <f t="shared" si="530"/>
        <v>901</v>
      </c>
      <c r="K88" s="10">
        <v>901</v>
      </c>
      <c r="L88" s="10">
        <v>0</v>
      </c>
      <c r="M88" s="10">
        <v>901</v>
      </c>
      <c r="N88" s="10">
        <v>901</v>
      </c>
      <c r="O88" s="10">
        <f t="shared" si="531"/>
        <v>901</v>
      </c>
      <c r="P88" s="10">
        <f t="shared" si="532"/>
        <v>0</v>
      </c>
      <c r="Q88" s="10">
        <v>901</v>
      </c>
      <c r="R88" s="10">
        <v>901</v>
      </c>
      <c r="S88" s="10">
        <f t="shared" si="533"/>
        <v>0</v>
      </c>
      <c r="T88" s="10">
        <v>901</v>
      </c>
      <c r="U88" s="10">
        <v>901</v>
      </c>
      <c r="V88" s="10">
        <v>0</v>
      </c>
      <c r="W88" s="10">
        <v>0</v>
      </c>
      <c r="X88" s="10">
        <f t="shared" si="534"/>
        <v>0</v>
      </c>
      <c r="Y88" s="80">
        <f t="shared" si="535"/>
        <v>0</v>
      </c>
      <c r="Z88" s="17">
        <f t="shared" si="362"/>
        <v>1</v>
      </c>
      <c r="AA88" s="15">
        <f t="shared" si="528"/>
        <v>1</v>
      </c>
    </row>
    <row r="89" spans="1:27" ht="43.2" x14ac:dyDescent="0.3">
      <c r="A89" s="2" t="s">
        <v>153</v>
      </c>
      <c r="B89" s="43" t="s">
        <v>154</v>
      </c>
      <c r="C89" s="8">
        <v>6300</v>
      </c>
      <c r="D89" s="8">
        <v>0</v>
      </c>
      <c r="E89" s="8">
        <v>6300</v>
      </c>
      <c r="F89" s="8"/>
      <c r="G89" s="8"/>
      <c r="H89" s="8"/>
      <c r="I89" s="8">
        <f>SUM(F89:H89)</f>
        <v>0</v>
      </c>
      <c r="J89" s="8">
        <f>E89+I89</f>
        <v>6300</v>
      </c>
      <c r="K89" s="8">
        <v>6300</v>
      </c>
      <c r="L89" s="8">
        <v>0</v>
      </c>
      <c r="M89" s="8">
        <v>6300</v>
      </c>
      <c r="N89" s="8">
        <v>6300</v>
      </c>
      <c r="O89" s="8">
        <f t="shared" si="531"/>
        <v>6300</v>
      </c>
      <c r="P89" s="8">
        <f t="shared" si="532"/>
        <v>0</v>
      </c>
      <c r="Q89" s="8">
        <v>6300</v>
      </c>
      <c r="R89" s="8">
        <v>6300</v>
      </c>
      <c r="S89" s="8">
        <f t="shared" si="533"/>
        <v>0</v>
      </c>
      <c r="T89" s="8">
        <v>6300</v>
      </c>
      <c r="U89" s="8">
        <v>6300</v>
      </c>
      <c r="V89" s="8">
        <v>0</v>
      </c>
      <c r="W89" s="8">
        <v>0</v>
      </c>
      <c r="X89" s="8">
        <f t="shared" si="534"/>
        <v>0</v>
      </c>
      <c r="Y89" s="79">
        <f t="shared" si="535"/>
        <v>0</v>
      </c>
      <c r="Z89" s="15">
        <f t="shared" si="362"/>
        <v>1</v>
      </c>
      <c r="AA89" s="15">
        <f t="shared" si="528"/>
        <v>1</v>
      </c>
    </row>
    <row r="90" spans="1:27" ht="43.2" x14ac:dyDescent="0.3">
      <c r="A90" s="2" t="s">
        <v>155</v>
      </c>
      <c r="B90" s="43" t="s">
        <v>156</v>
      </c>
      <c r="C90" s="8">
        <v>2500</v>
      </c>
      <c r="D90" s="8">
        <v>-2500</v>
      </c>
      <c r="E90" s="8">
        <v>0</v>
      </c>
      <c r="F90" s="8"/>
      <c r="G90" s="8"/>
      <c r="H90" s="8"/>
      <c r="I90" s="8">
        <f>SUM(F90:H90)</f>
        <v>0</v>
      </c>
      <c r="J90" s="8">
        <f t="shared" si="530"/>
        <v>0</v>
      </c>
      <c r="K90" s="8">
        <v>0</v>
      </c>
      <c r="L90" s="8">
        <v>0</v>
      </c>
      <c r="M90" s="8">
        <v>0</v>
      </c>
      <c r="N90" s="8">
        <v>0</v>
      </c>
      <c r="O90" s="8">
        <f t="shared" si="531"/>
        <v>0</v>
      </c>
      <c r="P90" s="8">
        <f t="shared" si="532"/>
        <v>0</v>
      </c>
      <c r="Q90" s="8">
        <v>0</v>
      </c>
      <c r="R90" s="8">
        <v>0</v>
      </c>
      <c r="S90" s="8">
        <f t="shared" si="533"/>
        <v>0</v>
      </c>
      <c r="T90" s="8">
        <v>0</v>
      </c>
      <c r="U90" s="8">
        <v>0</v>
      </c>
      <c r="V90" s="8">
        <v>0</v>
      </c>
      <c r="W90" s="8">
        <v>0</v>
      </c>
      <c r="X90" s="8">
        <f t="shared" si="534"/>
        <v>0</v>
      </c>
      <c r="Y90" s="79">
        <f t="shared" si="535"/>
        <v>0</v>
      </c>
      <c r="Z90" s="15" t="e">
        <f t="shared" si="362"/>
        <v>#DIV/0!</v>
      </c>
      <c r="AA90" s="15" t="e">
        <f t="shared" si="528"/>
        <v>#DIV/0!</v>
      </c>
    </row>
    <row r="91" spans="1:27" ht="43.2" x14ac:dyDescent="0.3">
      <c r="A91" s="2" t="s">
        <v>157</v>
      </c>
      <c r="B91" s="43" t="s">
        <v>68</v>
      </c>
      <c r="C91" s="8">
        <v>10000</v>
      </c>
      <c r="D91" s="8">
        <v>-10000</v>
      </c>
      <c r="E91" s="8">
        <v>0</v>
      </c>
      <c r="F91" s="8"/>
      <c r="G91" s="8"/>
      <c r="H91" s="8"/>
      <c r="I91" s="8">
        <f>SUM(F91:H91)</f>
        <v>0</v>
      </c>
      <c r="J91" s="8">
        <f t="shared" si="530"/>
        <v>0</v>
      </c>
      <c r="K91" s="8">
        <v>0</v>
      </c>
      <c r="L91" s="8">
        <v>0</v>
      </c>
      <c r="M91" s="8">
        <v>0</v>
      </c>
      <c r="N91" s="8">
        <v>0</v>
      </c>
      <c r="O91" s="8">
        <f t="shared" si="531"/>
        <v>0</v>
      </c>
      <c r="P91" s="8">
        <f t="shared" si="532"/>
        <v>0</v>
      </c>
      <c r="Q91" s="8">
        <v>0</v>
      </c>
      <c r="R91" s="8">
        <v>0</v>
      </c>
      <c r="S91" s="8">
        <f t="shared" si="533"/>
        <v>0</v>
      </c>
      <c r="T91" s="8">
        <v>0</v>
      </c>
      <c r="U91" s="8">
        <v>0</v>
      </c>
      <c r="V91" s="8">
        <v>0</v>
      </c>
      <c r="W91" s="8">
        <v>0</v>
      </c>
      <c r="X91" s="8">
        <f t="shared" si="534"/>
        <v>0</v>
      </c>
      <c r="Y91" s="79">
        <f t="shared" si="535"/>
        <v>0</v>
      </c>
      <c r="Z91" s="15" t="e">
        <f t="shared" si="362"/>
        <v>#DIV/0!</v>
      </c>
      <c r="AA91" s="15" t="e">
        <f t="shared" si="528"/>
        <v>#DIV/0!</v>
      </c>
    </row>
    <row r="92" spans="1:27" ht="43.2" x14ac:dyDescent="0.3">
      <c r="A92" s="2" t="s">
        <v>158</v>
      </c>
      <c r="B92" s="43" t="s">
        <v>159</v>
      </c>
      <c r="C92" s="8">
        <v>2500</v>
      </c>
      <c r="D92" s="8">
        <v>0</v>
      </c>
      <c r="E92" s="8">
        <v>2500</v>
      </c>
      <c r="F92" s="8"/>
      <c r="G92" s="8"/>
      <c r="H92" s="8"/>
      <c r="I92" s="8">
        <f>SUM(F92:H92)</f>
        <v>0</v>
      </c>
      <c r="J92" s="8">
        <f>E92+I92</f>
        <v>2500</v>
      </c>
      <c r="K92" s="8">
        <v>0</v>
      </c>
      <c r="L92" s="8">
        <v>0</v>
      </c>
      <c r="M92" s="8">
        <v>0</v>
      </c>
      <c r="N92" s="8">
        <v>0</v>
      </c>
      <c r="O92" s="8">
        <f t="shared" si="531"/>
        <v>0</v>
      </c>
      <c r="P92" s="8">
        <f t="shared" si="532"/>
        <v>2500</v>
      </c>
      <c r="Q92" s="8">
        <v>0</v>
      </c>
      <c r="R92" s="8">
        <v>0</v>
      </c>
      <c r="S92" s="8">
        <f t="shared" si="533"/>
        <v>0</v>
      </c>
      <c r="T92" s="8">
        <v>0</v>
      </c>
      <c r="U92" s="8">
        <v>0</v>
      </c>
      <c r="V92" s="8">
        <v>2500</v>
      </c>
      <c r="W92" s="8">
        <v>2500</v>
      </c>
      <c r="X92" s="8">
        <f t="shared" si="534"/>
        <v>0</v>
      </c>
      <c r="Y92" s="79">
        <f t="shared" si="535"/>
        <v>2500</v>
      </c>
      <c r="Z92" s="15">
        <f t="shared" si="362"/>
        <v>0</v>
      </c>
      <c r="AA92" s="15">
        <f t="shared" si="528"/>
        <v>0</v>
      </c>
    </row>
    <row r="93" spans="1:27" x14ac:dyDescent="0.3">
      <c r="A93" s="3">
        <v>5308</v>
      </c>
      <c r="B93" s="84" t="s">
        <v>73</v>
      </c>
      <c r="C93" s="9">
        <f>SUM(C94:C97)</f>
        <v>15500</v>
      </c>
      <c r="D93" s="9">
        <f t="shared" ref="D93:E93" si="536">SUM(D94:D97)</f>
        <v>-10000</v>
      </c>
      <c r="E93" s="9">
        <f t="shared" si="536"/>
        <v>5500</v>
      </c>
      <c r="F93" s="9">
        <f t="shared" ref="F93" si="537">SUM(F94:F97)</f>
        <v>0</v>
      </c>
      <c r="G93" s="9">
        <f t="shared" ref="G93" si="538">SUM(G94:G97)</f>
        <v>0</v>
      </c>
      <c r="H93" s="9">
        <f t="shared" ref="H93" si="539">SUM(H94:H97)</f>
        <v>0</v>
      </c>
      <c r="I93" s="9">
        <f t="shared" ref="I93" si="540">SUM(I94:I97)</f>
        <v>0</v>
      </c>
      <c r="J93" s="9">
        <f t="shared" ref="J93" si="541">SUM(J94:J97)</f>
        <v>5500</v>
      </c>
      <c r="K93" s="9">
        <f t="shared" ref="K93" si="542">SUM(K94:K97)</f>
        <v>5236.6900000000005</v>
      </c>
      <c r="L93" s="9">
        <f t="shared" ref="L93" si="543">SUM(L94:L97)</f>
        <v>0</v>
      </c>
      <c r="M93" s="9">
        <f t="shared" ref="M93" si="544">SUM(M94:M97)</f>
        <v>4812.6900000000005</v>
      </c>
      <c r="N93" s="9">
        <f t="shared" ref="N93" si="545">SUM(N94:N97)</f>
        <v>4812.6900000000005</v>
      </c>
      <c r="O93" s="9">
        <f t="shared" ref="O93" si="546">SUM(O94:O97)</f>
        <v>4812.6900000000005</v>
      </c>
      <c r="P93" s="9">
        <f t="shared" ref="P93" si="547">SUM(P94:P97)</f>
        <v>687.31</v>
      </c>
      <c r="Q93" s="9">
        <f t="shared" ref="Q93" si="548">SUM(Q94:Q97)</f>
        <v>4812.6900000000005</v>
      </c>
      <c r="R93" s="9">
        <f t="shared" ref="R93" si="549">SUM(R94:R97)</f>
        <v>4812.6900000000005</v>
      </c>
      <c r="S93" s="9">
        <f t="shared" ref="S93" si="550">SUM(S94:S97)</f>
        <v>0</v>
      </c>
      <c r="T93" s="9">
        <f t="shared" ref="T93" si="551">SUM(T94:T97)</f>
        <v>4812.6900000000005</v>
      </c>
      <c r="U93" s="9">
        <f t="shared" ref="U93" si="552">SUM(U94:U97)</f>
        <v>4812.6900000000005</v>
      </c>
      <c r="V93" s="9">
        <f t="shared" ref="V93" si="553">SUM(V94:V97)</f>
        <v>687.31</v>
      </c>
      <c r="W93" s="9">
        <f t="shared" ref="W93" si="554">SUM(W94:W97)</f>
        <v>687.31</v>
      </c>
      <c r="X93" s="9">
        <f t="shared" ref="X93" si="555">SUM(X94:X97)</f>
        <v>0</v>
      </c>
      <c r="Y93" s="9">
        <f t="shared" ref="Y93" si="556">SUM(Y94:Y97)</f>
        <v>263.30999999999995</v>
      </c>
      <c r="Z93" s="16">
        <f t="shared" si="362"/>
        <v>0.87503454545454551</v>
      </c>
      <c r="AA93" s="15">
        <f t="shared" si="528"/>
        <v>0.95212545454545461</v>
      </c>
    </row>
    <row r="94" spans="1:27" ht="43.2" x14ac:dyDescent="0.3">
      <c r="A94" s="2" t="s">
        <v>160</v>
      </c>
      <c r="B94" s="43" t="s">
        <v>161</v>
      </c>
      <c r="C94" s="8">
        <v>10000</v>
      </c>
      <c r="D94" s="8">
        <v>-10000</v>
      </c>
      <c r="E94" s="8">
        <v>0</v>
      </c>
      <c r="F94" s="8"/>
      <c r="G94" s="8"/>
      <c r="H94" s="8"/>
      <c r="I94" s="8">
        <f>SUM(F94:H94)</f>
        <v>0</v>
      </c>
      <c r="J94" s="8">
        <f t="shared" ref="J94:J97" si="557">E94+I94</f>
        <v>0</v>
      </c>
      <c r="K94" s="8">
        <v>0</v>
      </c>
      <c r="L94" s="8">
        <v>0</v>
      </c>
      <c r="M94" s="8">
        <v>0</v>
      </c>
      <c r="N94" s="8">
        <v>0</v>
      </c>
      <c r="O94" s="8">
        <f t="shared" ref="O94:O97" si="558">L94+N94</f>
        <v>0</v>
      </c>
      <c r="P94" s="8">
        <f>J94-O94</f>
        <v>0</v>
      </c>
      <c r="Q94" s="8">
        <v>0</v>
      </c>
      <c r="R94" s="8">
        <v>0</v>
      </c>
      <c r="S94" s="8">
        <f t="shared" ref="S94:S97" si="559">N94-R94</f>
        <v>0</v>
      </c>
      <c r="T94" s="8">
        <v>0</v>
      </c>
      <c r="U94" s="8">
        <v>0</v>
      </c>
      <c r="V94" s="8">
        <v>0</v>
      </c>
      <c r="W94" s="8">
        <v>0</v>
      </c>
      <c r="X94" s="8">
        <f t="shared" ref="X94:X97" si="560">R94-U94</f>
        <v>0</v>
      </c>
      <c r="Y94" s="79">
        <f>E94-K94</f>
        <v>0</v>
      </c>
      <c r="Z94" s="15" t="e">
        <f t="shared" si="362"/>
        <v>#DIV/0!</v>
      </c>
      <c r="AA94" s="15" t="e">
        <f t="shared" si="528"/>
        <v>#DIV/0!</v>
      </c>
    </row>
    <row r="95" spans="1:27" ht="43.2" x14ac:dyDescent="0.3">
      <c r="A95" s="2" t="s">
        <v>162</v>
      </c>
      <c r="B95" s="43" t="s">
        <v>163</v>
      </c>
      <c r="C95" s="8">
        <v>3000</v>
      </c>
      <c r="D95" s="8">
        <v>-231.79</v>
      </c>
      <c r="E95" s="8">
        <v>2768.21</v>
      </c>
      <c r="F95" s="8"/>
      <c r="G95" s="8"/>
      <c r="H95" s="8"/>
      <c r="I95" s="8">
        <f t="shared" ref="I95:I96" si="561">SUM(F95:H95)</f>
        <v>0</v>
      </c>
      <c r="J95" s="8">
        <f t="shared" si="557"/>
        <v>2768.21</v>
      </c>
      <c r="K95" s="8">
        <v>2734.15</v>
      </c>
      <c r="L95" s="8">
        <v>0</v>
      </c>
      <c r="M95" s="8">
        <v>2734.15</v>
      </c>
      <c r="N95" s="8">
        <v>2734.15</v>
      </c>
      <c r="O95" s="8">
        <f t="shared" si="558"/>
        <v>2734.15</v>
      </c>
      <c r="P95" s="8">
        <f>J95-O95</f>
        <v>34.059999999999945</v>
      </c>
      <c r="Q95" s="8">
        <v>2734.15</v>
      </c>
      <c r="R95" s="8">
        <v>2734.15</v>
      </c>
      <c r="S95" s="8">
        <f t="shared" si="559"/>
        <v>0</v>
      </c>
      <c r="T95" s="8">
        <v>2734.15</v>
      </c>
      <c r="U95" s="8">
        <v>2734.15</v>
      </c>
      <c r="V95" s="8">
        <v>34.06</v>
      </c>
      <c r="W95" s="8">
        <v>34.06</v>
      </c>
      <c r="X95" s="8">
        <f t="shared" si="560"/>
        <v>0</v>
      </c>
      <c r="Y95" s="79">
        <f>E95-K95</f>
        <v>34.059999999999945</v>
      </c>
      <c r="Z95" s="15">
        <f t="shared" si="362"/>
        <v>0.98769602017188007</v>
      </c>
      <c r="AA95" s="15">
        <f t="shared" si="528"/>
        <v>0.98769602017188007</v>
      </c>
    </row>
    <row r="96" spans="1:27" ht="43.2" x14ac:dyDescent="0.3">
      <c r="A96" s="2" t="s">
        <v>164</v>
      </c>
      <c r="B96" s="43" t="s">
        <v>82</v>
      </c>
      <c r="C96" s="8">
        <v>2500</v>
      </c>
      <c r="D96" s="8">
        <v>-468.21</v>
      </c>
      <c r="E96" s="8">
        <v>2031.79</v>
      </c>
      <c r="F96" s="8"/>
      <c r="G96" s="8"/>
      <c r="H96" s="8"/>
      <c r="I96" s="8">
        <f t="shared" si="561"/>
        <v>0</v>
      </c>
      <c r="J96" s="8">
        <f t="shared" si="557"/>
        <v>2031.79</v>
      </c>
      <c r="K96" s="8">
        <v>1802.54</v>
      </c>
      <c r="L96" s="8">
        <v>0</v>
      </c>
      <c r="M96" s="8">
        <v>1802.54</v>
      </c>
      <c r="N96" s="8">
        <v>1802.54</v>
      </c>
      <c r="O96" s="8">
        <f t="shared" si="558"/>
        <v>1802.54</v>
      </c>
      <c r="P96" s="8">
        <f>J96-O96</f>
        <v>229.25</v>
      </c>
      <c r="Q96" s="8">
        <v>1802.54</v>
      </c>
      <c r="R96" s="8">
        <v>1802.54</v>
      </c>
      <c r="S96" s="8">
        <f t="shared" si="559"/>
        <v>0</v>
      </c>
      <c r="T96" s="8">
        <v>1802.54</v>
      </c>
      <c r="U96" s="8">
        <v>1802.54</v>
      </c>
      <c r="V96" s="8">
        <v>229.25</v>
      </c>
      <c r="W96" s="8">
        <v>229.25</v>
      </c>
      <c r="X96" s="8">
        <f t="shared" si="560"/>
        <v>0</v>
      </c>
      <c r="Y96" s="79">
        <f>E96-K96</f>
        <v>229.25</v>
      </c>
      <c r="Z96" s="15">
        <f t="shared" si="362"/>
        <v>0.88716845737010219</v>
      </c>
      <c r="AA96" s="15">
        <f t="shared" si="528"/>
        <v>0.88716845737010219</v>
      </c>
    </row>
    <row r="97" spans="1:27" ht="43.2" x14ac:dyDescent="0.3">
      <c r="A97" s="2" t="s">
        <v>346</v>
      </c>
      <c r="B97" s="43" t="s">
        <v>307</v>
      </c>
      <c r="C97" s="8">
        <v>0</v>
      </c>
      <c r="D97" s="8">
        <v>700</v>
      </c>
      <c r="E97" s="8">
        <v>700</v>
      </c>
      <c r="F97" s="8"/>
      <c r="G97" s="8"/>
      <c r="H97" s="8"/>
      <c r="I97" s="8">
        <f>SUM(F97:H97)</f>
        <v>0</v>
      </c>
      <c r="J97" s="8">
        <f t="shared" si="557"/>
        <v>700</v>
      </c>
      <c r="K97" s="8">
        <f>F97+J97</f>
        <v>700</v>
      </c>
      <c r="L97" s="8">
        <v>0</v>
      </c>
      <c r="M97" s="8">
        <v>276</v>
      </c>
      <c r="N97" s="8">
        <v>276</v>
      </c>
      <c r="O97" s="8">
        <f t="shared" si="558"/>
        <v>276</v>
      </c>
      <c r="P97" s="8">
        <f>J97-O97</f>
        <v>424</v>
      </c>
      <c r="Q97" s="8">
        <v>276</v>
      </c>
      <c r="R97" s="8">
        <v>276</v>
      </c>
      <c r="S97" s="8">
        <f t="shared" si="559"/>
        <v>0</v>
      </c>
      <c r="T97" s="8">
        <v>276</v>
      </c>
      <c r="U97" s="8">
        <v>276</v>
      </c>
      <c r="V97" s="8">
        <v>424</v>
      </c>
      <c r="W97" s="8">
        <v>424</v>
      </c>
      <c r="X97" s="8">
        <f t="shared" si="560"/>
        <v>0</v>
      </c>
      <c r="Y97" s="79">
        <f>E97-K97</f>
        <v>0</v>
      </c>
      <c r="Z97" s="15">
        <f t="shared" si="362"/>
        <v>0.39428571428571429</v>
      </c>
      <c r="AA97" s="15">
        <f t="shared" si="528"/>
        <v>1</v>
      </c>
    </row>
    <row r="98" spans="1:27" x14ac:dyDescent="0.3">
      <c r="A98" s="3">
        <v>7101</v>
      </c>
      <c r="B98" s="84" t="s">
        <v>122</v>
      </c>
      <c r="C98" s="9">
        <f>SUM(C99)</f>
        <v>872556</v>
      </c>
      <c r="D98" s="9">
        <f t="shared" ref="D98:E98" si="562">SUM(D99)</f>
        <v>-25412</v>
      </c>
      <c r="E98" s="9">
        <f t="shared" si="562"/>
        <v>847144</v>
      </c>
      <c r="F98" s="9">
        <f t="shared" ref="F98" si="563">SUM(F99)</f>
        <v>0</v>
      </c>
      <c r="G98" s="9">
        <f t="shared" ref="G98" si="564">SUM(G99)</f>
        <v>0</v>
      </c>
      <c r="H98" s="9">
        <f t="shared" ref="H98" si="565">SUM(H99)</f>
        <v>0</v>
      </c>
      <c r="I98" s="9">
        <f t="shared" ref="I98" si="566">SUM(I99)</f>
        <v>0</v>
      </c>
      <c r="J98" s="9">
        <f t="shared" ref="J98" si="567">SUM(J99)</f>
        <v>847144</v>
      </c>
      <c r="K98" s="9">
        <f t="shared" ref="K98" si="568">SUM(K99)</f>
        <v>0</v>
      </c>
      <c r="L98" s="9">
        <f t="shared" ref="L98" si="569">SUM(L99)</f>
        <v>0</v>
      </c>
      <c r="M98" s="9">
        <f t="shared" ref="M98" si="570">SUM(M99)</f>
        <v>833608.26</v>
      </c>
      <c r="N98" s="9">
        <f t="shared" ref="N98" si="571">SUM(N99)</f>
        <v>833608.26</v>
      </c>
      <c r="O98" s="9">
        <f t="shared" ref="O98" si="572">SUM(O99)</f>
        <v>833608.26</v>
      </c>
      <c r="P98" s="9">
        <f t="shared" ref="P98" si="573">SUM(P99)</f>
        <v>13535.739999999991</v>
      </c>
      <c r="Q98" s="9">
        <f t="shared" ref="Q98" si="574">SUM(Q99)</f>
        <v>833608.26</v>
      </c>
      <c r="R98" s="9">
        <f t="shared" ref="R98" si="575">SUM(R99)</f>
        <v>833608.26</v>
      </c>
      <c r="S98" s="9">
        <f t="shared" ref="S98" si="576">SUM(S99)</f>
        <v>0</v>
      </c>
      <c r="T98" s="9">
        <f t="shared" ref="T98" si="577">SUM(T99)</f>
        <v>822030.22</v>
      </c>
      <c r="U98" s="9">
        <f t="shared" ref="U98" si="578">SUM(U99)</f>
        <v>822030.22</v>
      </c>
      <c r="V98" s="9">
        <f t="shared" ref="V98" si="579">SUM(V99)</f>
        <v>13535.74</v>
      </c>
      <c r="W98" s="9">
        <f t="shared" ref="W98" si="580">SUM(W99)</f>
        <v>13535.74</v>
      </c>
      <c r="X98" s="9">
        <f t="shared" ref="X98" si="581">SUM(X99)</f>
        <v>11578.040000000037</v>
      </c>
      <c r="Y98" s="9">
        <f t="shared" ref="Y98" si="582">SUM(Y99)</f>
        <v>13535.739999999991</v>
      </c>
      <c r="Z98" s="16">
        <f t="shared" si="362"/>
        <v>0.98402191362979607</v>
      </c>
      <c r="AA98" s="15">
        <f t="shared" ref="AA98:AA110" si="583">M98/E98</f>
        <v>0.98402191362979607</v>
      </c>
    </row>
    <row r="99" spans="1:27" ht="43.2" x14ac:dyDescent="0.3">
      <c r="A99" s="2" t="s">
        <v>165</v>
      </c>
      <c r="B99" s="43" t="s">
        <v>124</v>
      </c>
      <c r="C99" s="8">
        <v>872556</v>
      </c>
      <c r="D99" s="8">
        <v>-25412</v>
      </c>
      <c r="E99" s="8">
        <v>847144</v>
      </c>
      <c r="F99" s="8"/>
      <c r="G99" s="8"/>
      <c r="H99" s="8"/>
      <c r="I99" s="8">
        <f>SUM(F99:H99)</f>
        <v>0</v>
      </c>
      <c r="J99" s="8">
        <f t="shared" ref="J99" si="584">E99+I99</f>
        <v>847144</v>
      </c>
      <c r="K99" s="8">
        <v>0</v>
      </c>
      <c r="L99" s="8">
        <v>0</v>
      </c>
      <c r="M99" s="8">
        <v>833608.26</v>
      </c>
      <c r="N99" s="8">
        <v>833608.26</v>
      </c>
      <c r="O99" s="8">
        <f>L99+N99</f>
        <v>833608.26</v>
      </c>
      <c r="P99" s="8">
        <f>J99-O99</f>
        <v>13535.739999999991</v>
      </c>
      <c r="Q99" s="8">
        <v>833608.26</v>
      </c>
      <c r="R99" s="8">
        <v>833608.26</v>
      </c>
      <c r="S99" s="8">
        <f>N99-R99</f>
        <v>0</v>
      </c>
      <c r="T99" s="8">
        <v>822030.22</v>
      </c>
      <c r="U99" s="8">
        <v>822030.22</v>
      </c>
      <c r="V99" s="8">
        <v>13535.74</v>
      </c>
      <c r="W99" s="8">
        <v>13535.74</v>
      </c>
      <c r="X99" s="8">
        <f>R99-U99</f>
        <v>11578.040000000037</v>
      </c>
      <c r="Y99" s="79">
        <f>E99-N99</f>
        <v>13535.739999999991</v>
      </c>
      <c r="Z99" s="15">
        <f t="shared" si="362"/>
        <v>0.98402191362979607</v>
      </c>
      <c r="AA99" s="15">
        <f t="shared" si="583"/>
        <v>0.98402191362979607</v>
      </c>
    </row>
    <row r="100" spans="1:27" x14ac:dyDescent="0.3">
      <c r="A100" s="3">
        <v>7102</v>
      </c>
      <c r="B100" s="84" t="s">
        <v>125</v>
      </c>
      <c r="C100" s="9">
        <f>SUM(C101:C102)</f>
        <v>152441</v>
      </c>
      <c r="D100" s="9">
        <f t="shared" ref="D100:E100" si="585">SUM(D101:D102)</f>
        <v>10579.17</v>
      </c>
      <c r="E100" s="9">
        <f t="shared" si="585"/>
        <v>163020.16999999998</v>
      </c>
      <c r="F100" s="9">
        <f t="shared" ref="F100" si="586">SUM(F101:F102)</f>
        <v>0</v>
      </c>
      <c r="G100" s="9">
        <f t="shared" ref="G100" si="587">SUM(G101:G102)</f>
        <v>0</v>
      </c>
      <c r="H100" s="9">
        <f t="shared" ref="H100" si="588">SUM(H101:H102)</f>
        <v>0</v>
      </c>
      <c r="I100" s="9">
        <f t="shared" ref="I100" si="589">SUM(I101:I102)</f>
        <v>0</v>
      </c>
      <c r="J100" s="9">
        <f t="shared" ref="J100" si="590">SUM(J101:J102)</f>
        <v>163020.16999999998</v>
      </c>
      <c r="K100" s="9">
        <f t="shared" ref="K100" si="591">SUM(K101:K102)</f>
        <v>0</v>
      </c>
      <c r="L100" s="9">
        <f t="shared" ref="L100" si="592">SUM(L101:L102)</f>
        <v>0</v>
      </c>
      <c r="M100" s="9">
        <f t="shared" ref="M100" si="593">SUM(M101:M102)</f>
        <v>146267.29</v>
      </c>
      <c r="N100" s="9">
        <f t="shared" ref="N100" si="594">SUM(N101:N102)</f>
        <v>146267.29</v>
      </c>
      <c r="O100" s="9">
        <f t="shared" ref="O100" si="595">SUM(O101:O102)</f>
        <v>146267.29</v>
      </c>
      <c r="P100" s="9">
        <f t="shared" ref="P100" si="596">SUM(P101:P102)</f>
        <v>16752.879999999997</v>
      </c>
      <c r="Q100" s="9">
        <f t="shared" ref="Q100" si="597">SUM(Q101:Q102)</f>
        <v>146267.29</v>
      </c>
      <c r="R100" s="9">
        <f t="shared" ref="R100" si="598">SUM(R101:R102)</f>
        <v>146267.29</v>
      </c>
      <c r="S100" s="9">
        <f t="shared" ref="S100" si="599">SUM(S101:S102)</f>
        <v>0</v>
      </c>
      <c r="T100" s="9">
        <f t="shared" ref="T100" si="600">SUM(T101:T102)</f>
        <v>145537.32</v>
      </c>
      <c r="U100" s="9">
        <f t="shared" ref="U100" si="601">SUM(U101:U102)</f>
        <v>145537.32</v>
      </c>
      <c r="V100" s="9">
        <f t="shared" ref="V100" si="602">SUM(V101:V102)</f>
        <v>16752.88</v>
      </c>
      <c r="W100" s="9">
        <f t="shared" ref="W100" si="603">SUM(W101:W102)</f>
        <v>16752.88</v>
      </c>
      <c r="X100" s="9">
        <f t="shared" ref="X100" si="604">SUM(X101:X102)</f>
        <v>729.97000000000116</v>
      </c>
      <c r="Y100" s="9">
        <f t="shared" ref="Y100" si="605">SUM(Y101:Y102)</f>
        <v>16752.879999999997</v>
      </c>
      <c r="Z100" s="16">
        <f t="shared" si="362"/>
        <v>0.89723431155788891</v>
      </c>
      <c r="AA100" s="15">
        <f t="shared" si="583"/>
        <v>0.89723431155788891</v>
      </c>
    </row>
    <row r="101" spans="1:27" ht="43.2" x14ac:dyDescent="0.3">
      <c r="A101" s="2" t="s">
        <v>166</v>
      </c>
      <c r="B101" s="43" t="s">
        <v>167</v>
      </c>
      <c r="C101" s="8">
        <v>97816</v>
      </c>
      <c r="D101" s="8">
        <v>7362.5</v>
      </c>
      <c r="E101" s="8">
        <v>105178.5</v>
      </c>
      <c r="F101" s="8"/>
      <c r="G101" s="8"/>
      <c r="H101" s="8"/>
      <c r="I101" s="8">
        <f t="shared" ref="I101:I102" si="606">SUM(F101:H101)</f>
        <v>0</v>
      </c>
      <c r="J101" s="8">
        <f t="shared" ref="J101:J102" si="607">E101+I101</f>
        <v>105178.5</v>
      </c>
      <c r="K101" s="8">
        <v>0</v>
      </c>
      <c r="L101" s="8">
        <v>0</v>
      </c>
      <c r="M101" s="8">
        <v>95002.72</v>
      </c>
      <c r="N101" s="8">
        <v>95002.72</v>
      </c>
      <c r="O101" s="8">
        <f t="shared" ref="O101:O102" si="608">L101+N101</f>
        <v>95002.72</v>
      </c>
      <c r="P101" s="8">
        <f>J101-O101</f>
        <v>10175.779999999999</v>
      </c>
      <c r="Q101" s="8">
        <v>95002.72</v>
      </c>
      <c r="R101" s="8">
        <v>95002.72</v>
      </c>
      <c r="S101" s="8">
        <f t="shared" ref="S101:S102" si="609">N101-R101</f>
        <v>0</v>
      </c>
      <c r="T101" s="8">
        <v>94272.75</v>
      </c>
      <c r="U101" s="8">
        <v>94272.75</v>
      </c>
      <c r="V101" s="8">
        <v>10175.780000000001</v>
      </c>
      <c r="W101" s="8">
        <v>10175.780000000001</v>
      </c>
      <c r="X101" s="8">
        <f t="shared" ref="X101:X102" si="610">R101-U101</f>
        <v>729.97000000000116</v>
      </c>
      <c r="Y101" s="79">
        <f>E101-N101</f>
        <v>10175.779999999999</v>
      </c>
      <c r="Z101" s="15">
        <f t="shared" si="362"/>
        <v>0.90325228064671015</v>
      </c>
      <c r="AA101" s="15">
        <f t="shared" si="583"/>
        <v>0.90325228064671015</v>
      </c>
    </row>
    <row r="102" spans="1:27" ht="43.2" x14ac:dyDescent="0.3">
      <c r="A102" s="2" t="s">
        <v>168</v>
      </c>
      <c r="B102" s="43" t="s">
        <v>169</v>
      </c>
      <c r="C102" s="8">
        <v>54625</v>
      </c>
      <c r="D102" s="8">
        <v>3216.67</v>
      </c>
      <c r="E102" s="8">
        <v>57841.67</v>
      </c>
      <c r="F102" s="8"/>
      <c r="G102" s="8"/>
      <c r="H102" s="8"/>
      <c r="I102" s="8">
        <f t="shared" si="606"/>
        <v>0</v>
      </c>
      <c r="J102" s="8">
        <f t="shared" si="607"/>
        <v>57841.67</v>
      </c>
      <c r="K102" s="8">
        <v>0</v>
      </c>
      <c r="L102" s="8">
        <v>0</v>
      </c>
      <c r="M102" s="8">
        <v>51264.57</v>
      </c>
      <c r="N102" s="8">
        <v>51264.57</v>
      </c>
      <c r="O102" s="8">
        <f t="shared" si="608"/>
        <v>51264.57</v>
      </c>
      <c r="P102" s="8">
        <f>J102-O102</f>
        <v>6577.0999999999985</v>
      </c>
      <c r="Q102" s="8">
        <v>51264.57</v>
      </c>
      <c r="R102" s="8">
        <v>51264.57</v>
      </c>
      <c r="S102" s="8">
        <f t="shared" si="609"/>
        <v>0</v>
      </c>
      <c r="T102" s="8">
        <v>51264.57</v>
      </c>
      <c r="U102" s="8">
        <v>51264.57</v>
      </c>
      <c r="V102" s="8">
        <v>6577.1</v>
      </c>
      <c r="W102" s="8">
        <v>6577.1</v>
      </c>
      <c r="X102" s="8">
        <f t="shared" si="610"/>
        <v>0</v>
      </c>
      <c r="Y102" s="79">
        <f>E102-N102</f>
        <v>6577.0999999999985</v>
      </c>
      <c r="Z102" s="15">
        <f t="shared" si="362"/>
        <v>0.88629131904386582</v>
      </c>
      <c r="AA102" s="15">
        <f t="shared" si="583"/>
        <v>0.88629131904386582</v>
      </c>
    </row>
    <row r="103" spans="1:27" x14ac:dyDescent="0.3">
      <c r="A103" s="3">
        <v>7105</v>
      </c>
      <c r="B103" s="84" t="s">
        <v>130</v>
      </c>
      <c r="C103" s="9">
        <f>SUM(C104)</f>
        <v>301236</v>
      </c>
      <c r="D103" s="9">
        <f t="shared" ref="D103:E103" si="611">SUM(D104)</f>
        <v>86350</v>
      </c>
      <c r="E103" s="9">
        <f t="shared" si="611"/>
        <v>387586</v>
      </c>
      <c r="F103" s="9">
        <f t="shared" ref="F103" si="612">SUM(F104)</f>
        <v>0</v>
      </c>
      <c r="G103" s="9">
        <f t="shared" ref="G103" si="613">SUM(G104)</f>
        <v>0</v>
      </c>
      <c r="H103" s="9">
        <f t="shared" ref="H103" si="614">SUM(H104)</f>
        <v>0</v>
      </c>
      <c r="I103" s="9">
        <f t="shared" ref="I103" si="615">SUM(I104)</f>
        <v>0</v>
      </c>
      <c r="J103" s="9">
        <f t="shared" ref="J103" si="616">SUM(J104)</f>
        <v>387586</v>
      </c>
      <c r="K103" s="9">
        <f t="shared" ref="K103" si="617">SUM(K104)</f>
        <v>0</v>
      </c>
      <c r="L103" s="9">
        <f t="shared" ref="L103" si="618">SUM(L104)</f>
        <v>0</v>
      </c>
      <c r="M103" s="9">
        <f t="shared" ref="M103" si="619">SUM(M104)</f>
        <v>311438.96000000002</v>
      </c>
      <c r="N103" s="9">
        <f t="shared" ref="N103" si="620">SUM(N104)</f>
        <v>311438.96000000002</v>
      </c>
      <c r="O103" s="9">
        <f t="shared" ref="O103" si="621">SUM(O104)</f>
        <v>311438.96000000002</v>
      </c>
      <c r="P103" s="9">
        <f t="shared" ref="P103" si="622">SUM(P104)</f>
        <v>76147.039999999979</v>
      </c>
      <c r="Q103" s="9">
        <f t="shared" ref="Q103" si="623">SUM(Q104)</f>
        <v>311438.96000000002</v>
      </c>
      <c r="R103" s="9">
        <f t="shared" ref="R103" si="624">SUM(R104)</f>
        <v>311438.96000000002</v>
      </c>
      <c r="S103" s="9">
        <f t="shared" ref="S103" si="625">SUM(S104)</f>
        <v>0</v>
      </c>
      <c r="T103" s="9">
        <f t="shared" ref="T103" si="626">SUM(T104)</f>
        <v>307752.52</v>
      </c>
      <c r="U103" s="9">
        <f t="shared" ref="U103" si="627">SUM(U104)</f>
        <v>307752.52</v>
      </c>
      <c r="V103" s="9">
        <f t="shared" ref="V103" si="628">SUM(V104)</f>
        <v>76147.039999999994</v>
      </c>
      <c r="W103" s="9">
        <f t="shared" ref="W103" si="629">SUM(W104)</f>
        <v>76147.039999999994</v>
      </c>
      <c r="X103" s="9">
        <f t="shared" ref="X103" si="630">SUM(X104)</f>
        <v>3686.4400000000023</v>
      </c>
      <c r="Y103" s="9">
        <f t="shared" ref="Y103" si="631">SUM(Y104)</f>
        <v>76147.039999999979</v>
      </c>
      <c r="Z103" s="16">
        <f t="shared" si="362"/>
        <v>0.8035351122073553</v>
      </c>
      <c r="AA103" s="15">
        <f t="shared" si="583"/>
        <v>0.8035351122073553</v>
      </c>
    </row>
    <row r="104" spans="1:27" ht="43.2" x14ac:dyDescent="0.3">
      <c r="A104" s="2" t="s">
        <v>170</v>
      </c>
      <c r="B104" s="43" t="s">
        <v>136</v>
      </c>
      <c r="C104" s="8">
        <v>301236</v>
      </c>
      <c r="D104" s="8">
        <v>86350</v>
      </c>
      <c r="E104" s="8">
        <v>387586</v>
      </c>
      <c r="F104" s="8"/>
      <c r="G104" s="8"/>
      <c r="H104" s="8"/>
      <c r="I104" s="8">
        <f t="shared" ref="I104" si="632">SUM(F104:H104)</f>
        <v>0</v>
      </c>
      <c r="J104" s="8">
        <f t="shared" ref="J104" si="633">E104+I104</f>
        <v>387586</v>
      </c>
      <c r="K104" s="8">
        <v>0</v>
      </c>
      <c r="L104" s="8">
        <v>0</v>
      </c>
      <c r="M104" s="8">
        <v>311438.96000000002</v>
      </c>
      <c r="N104" s="8">
        <v>311438.96000000002</v>
      </c>
      <c r="O104" s="8">
        <f>L104+N104</f>
        <v>311438.96000000002</v>
      </c>
      <c r="P104" s="20">
        <f>J104-O104</f>
        <v>76147.039999999979</v>
      </c>
      <c r="Q104" s="8">
        <v>311438.96000000002</v>
      </c>
      <c r="R104" s="8">
        <v>311438.96000000002</v>
      </c>
      <c r="S104" s="8">
        <f>N104-R104</f>
        <v>0</v>
      </c>
      <c r="T104" s="8">
        <v>307752.52</v>
      </c>
      <c r="U104" s="8">
        <v>307752.52</v>
      </c>
      <c r="V104" s="8">
        <v>76147.039999999994</v>
      </c>
      <c r="W104" s="8">
        <v>76147.039999999994</v>
      </c>
      <c r="X104" s="8">
        <f>R104-U104</f>
        <v>3686.4400000000023</v>
      </c>
      <c r="Y104" s="79">
        <f>E104-N104</f>
        <v>76147.039999999979</v>
      </c>
      <c r="Z104" s="15">
        <f t="shared" si="362"/>
        <v>0.8035351122073553</v>
      </c>
      <c r="AA104" s="15">
        <f t="shared" si="583"/>
        <v>0.8035351122073553</v>
      </c>
    </row>
    <row r="105" spans="1:27" ht="28.8" x14ac:dyDescent="0.3">
      <c r="A105" s="3">
        <v>7106</v>
      </c>
      <c r="B105" s="84" t="s">
        <v>139</v>
      </c>
      <c r="C105" s="9">
        <f>SUM(C106:C107)</f>
        <v>234523.63999999998</v>
      </c>
      <c r="D105" s="9">
        <f t="shared" ref="D105:E105" si="634">SUM(D106:D107)</f>
        <v>15269.14</v>
      </c>
      <c r="E105" s="9">
        <f t="shared" si="634"/>
        <v>249792.77999999997</v>
      </c>
      <c r="F105" s="9">
        <f t="shared" ref="F105" si="635">SUM(F106:F107)</f>
        <v>0</v>
      </c>
      <c r="G105" s="9">
        <f t="shared" ref="G105" si="636">SUM(G106:G107)</f>
        <v>0</v>
      </c>
      <c r="H105" s="9">
        <f t="shared" ref="H105" si="637">SUM(H106:H107)</f>
        <v>0</v>
      </c>
      <c r="I105" s="9">
        <f t="shared" ref="I105" si="638">SUM(I106:I107)</f>
        <v>0</v>
      </c>
      <c r="J105" s="9">
        <f t="shared" ref="J105" si="639">SUM(J106:J107)</f>
        <v>249792.77999999997</v>
      </c>
      <c r="K105" s="9">
        <f t="shared" ref="K105" si="640">SUM(K106:K107)</f>
        <v>0</v>
      </c>
      <c r="L105" s="9">
        <f t="shared" ref="L105" si="641">SUM(L106:L107)</f>
        <v>0</v>
      </c>
      <c r="M105" s="9">
        <f t="shared" ref="M105" si="642">SUM(M106:M107)</f>
        <v>217979.12</v>
      </c>
      <c r="N105" s="9">
        <f t="shared" ref="N105" si="643">SUM(N106:N107)</f>
        <v>217979.12</v>
      </c>
      <c r="O105" s="9">
        <f t="shared" ref="O105" si="644">SUM(O106:O107)</f>
        <v>217979.12</v>
      </c>
      <c r="P105" s="9">
        <f t="shared" ref="P105" si="645">SUM(P106:P107)</f>
        <v>31813.659999999989</v>
      </c>
      <c r="Q105" s="9">
        <f t="shared" ref="Q105" si="646">SUM(Q106:Q107)</f>
        <v>217979.12</v>
      </c>
      <c r="R105" s="9">
        <f t="shared" ref="R105" si="647">SUM(R106:R107)</f>
        <v>217979.12</v>
      </c>
      <c r="S105" s="9">
        <f t="shared" ref="S105" si="648">SUM(S106:S107)</f>
        <v>0</v>
      </c>
      <c r="T105" s="9">
        <f t="shared" ref="T105" si="649">SUM(T106:T107)</f>
        <v>206461.21000000002</v>
      </c>
      <c r="U105" s="9">
        <f t="shared" ref="U105" si="650">SUM(U106:U107)</f>
        <v>206461.21000000002</v>
      </c>
      <c r="V105" s="9">
        <f t="shared" ref="V105" si="651">SUM(V106:V107)</f>
        <v>31813.659999999996</v>
      </c>
      <c r="W105" s="9">
        <f t="shared" ref="W105" si="652">SUM(W106:W107)</f>
        <v>31813.659999999996</v>
      </c>
      <c r="X105" s="9">
        <f t="shared" ref="X105" si="653">SUM(X106:X107)</f>
        <v>11517.909999999989</v>
      </c>
      <c r="Y105" s="9">
        <f t="shared" ref="Y105" si="654">SUM(Y106:Y107)</f>
        <v>31813.659999999989</v>
      </c>
      <c r="Z105" s="16">
        <f t="shared" si="362"/>
        <v>0.87263979367217903</v>
      </c>
      <c r="AA105" s="15">
        <f t="shared" si="583"/>
        <v>0.87263979367217903</v>
      </c>
    </row>
    <row r="106" spans="1:27" ht="43.2" x14ac:dyDescent="0.3">
      <c r="A106" s="2" t="s">
        <v>171</v>
      </c>
      <c r="B106" s="43" t="s">
        <v>143</v>
      </c>
      <c r="C106" s="8">
        <v>136746.76999999999</v>
      </c>
      <c r="D106" s="8">
        <v>7908.78</v>
      </c>
      <c r="E106" s="8">
        <v>144655.54999999999</v>
      </c>
      <c r="F106" s="8"/>
      <c r="G106" s="8"/>
      <c r="H106" s="8"/>
      <c r="I106" s="8">
        <f t="shared" ref="I106:I107" si="655">SUM(F106:H106)</f>
        <v>0</v>
      </c>
      <c r="J106" s="8">
        <f t="shared" ref="J106:J107" si="656">E106+I106</f>
        <v>144655.54999999999</v>
      </c>
      <c r="K106" s="8">
        <v>0</v>
      </c>
      <c r="L106" s="8">
        <v>0</v>
      </c>
      <c r="M106" s="8">
        <v>133397.74</v>
      </c>
      <c r="N106" s="8">
        <v>133397.74</v>
      </c>
      <c r="O106" s="8">
        <f t="shared" ref="O106:O107" si="657">L106+N106</f>
        <v>133397.74</v>
      </c>
      <c r="P106" s="8">
        <f>J106-O106</f>
        <v>11257.809999999998</v>
      </c>
      <c r="Q106" s="8">
        <v>133397.74</v>
      </c>
      <c r="R106" s="8">
        <v>133397.74</v>
      </c>
      <c r="S106" s="8">
        <f t="shared" ref="S106:S107" si="658">N106-R106</f>
        <v>0</v>
      </c>
      <c r="T106" s="8">
        <v>121879.83</v>
      </c>
      <c r="U106" s="8">
        <v>121879.83</v>
      </c>
      <c r="V106" s="8">
        <v>11257.81</v>
      </c>
      <c r="W106" s="8">
        <v>11257.81</v>
      </c>
      <c r="X106" s="8">
        <f t="shared" ref="X106:X107" si="659">R106-U106</f>
        <v>11517.909999999989</v>
      </c>
      <c r="Y106" s="79">
        <f>E106-N106</f>
        <v>11257.809999999998</v>
      </c>
      <c r="Z106" s="15">
        <f t="shared" si="362"/>
        <v>0.92217505653948295</v>
      </c>
      <c r="AA106" s="15">
        <f t="shared" si="583"/>
        <v>0.92217505653948295</v>
      </c>
    </row>
    <row r="107" spans="1:27" ht="43.2" x14ac:dyDescent="0.3">
      <c r="A107" s="2" t="s">
        <v>172</v>
      </c>
      <c r="B107" s="43" t="s">
        <v>173</v>
      </c>
      <c r="C107" s="8">
        <v>97776.87</v>
      </c>
      <c r="D107" s="8">
        <v>7360.36</v>
      </c>
      <c r="E107" s="8">
        <v>105137.23</v>
      </c>
      <c r="F107" s="8"/>
      <c r="G107" s="8"/>
      <c r="H107" s="8"/>
      <c r="I107" s="8">
        <f t="shared" si="655"/>
        <v>0</v>
      </c>
      <c r="J107" s="8">
        <f t="shared" si="656"/>
        <v>105137.23</v>
      </c>
      <c r="K107" s="8">
        <v>0</v>
      </c>
      <c r="L107" s="8">
        <v>0</v>
      </c>
      <c r="M107" s="8">
        <v>84581.38</v>
      </c>
      <c r="N107" s="8">
        <v>84581.38</v>
      </c>
      <c r="O107" s="8">
        <f t="shared" si="657"/>
        <v>84581.38</v>
      </c>
      <c r="P107" s="8">
        <f>J107-O107</f>
        <v>20555.849999999991</v>
      </c>
      <c r="Q107" s="8">
        <v>84581.38</v>
      </c>
      <c r="R107" s="8">
        <v>84581.38</v>
      </c>
      <c r="S107" s="8">
        <f t="shared" si="658"/>
        <v>0</v>
      </c>
      <c r="T107" s="8">
        <v>84581.38</v>
      </c>
      <c r="U107" s="8">
        <v>84581.38</v>
      </c>
      <c r="V107" s="8">
        <v>20555.849999999999</v>
      </c>
      <c r="W107" s="8">
        <v>20555.849999999999</v>
      </c>
      <c r="X107" s="8">
        <f t="shared" si="659"/>
        <v>0</v>
      </c>
      <c r="Y107" s="79">
        <f>E107-N107</f>
        <v>20555.849999999991</v>
      </c>
      <c r="Z107" s="15">
        <f t="shared" si="362"/>
        <v>0.80448552810455443</v>
      </c>
      <c r="AA107" s="15">
        <f t="shared" si="583"/>
        <v>0.80448552810455443</v>
      </c>
    </row>
    <row r="108" spans="1:27" x14ac:dyDescent="0.3">
      <c r="A108" s="3">
        <v>7107</v>
      </c>
      <c r="B108" s="84" t="s">
        <v>144</v>
      </c>
      <c r="C108" s="9">
        <f>SUM(C109:C110)</f>
        <v>4000</v>
      </c>
      <c r="D108" s="9">
        <f t="shared" ref="D108:E108" si="660">SUM(D109:D110)</f>
        <v>4500</v>
      </c>
      <c r="E108" s="9">
        <f t="shared" si="660"/>
        <v>8500</v>
      </c>
      <c r="F108" s="9">
        <f t="shared" ref="F108" si="661">SUM(F109:F110)</f>
        <v>0</v>
      </c>
      <c r="G108" s="9">
        <f t="shared" ref="G108" si="662">SUM(G109:G110)</f>
        <v>0</v>
      </c>
      <c r="H108" s="9">
        <f t="shared" ref="H108" si="663">SUM(H109:H110)</f>
        <v>0</v>
      </c>
      <c r="I108" s="9">
        <f t="shared" ref="I108" si="664">SUM(I109:I110)</f>
        <v>0</v>
      </c>
      <c r="J108" s="9">
        <f t="shared" ref="J108" si="665">SUM(J109:J110)</f>
        <v>8500</v>
      </c>
      <c r="K108" s="9">
        <f t="shared" ref="K108" si="666">SUM(K109:K110)</f>
        <v>0</v>
      </c>
      <c r="L108" s="9">
        <f t="shared" ref="L108" si="667">SUM(L109:L110)</f>
        <v>0</v>
      </c>
      <c r="M108" s="9">
        <f t="shared" ref="M108" si="668">SUM(M109:M110)</f>
        <v>4699.6000000000004</v>
      </c>
      <c r="N108" s="9">
        <f t="shared" ref="N108" si="669">SUM(N109:N110)</f>
        <v>4699.6000000000004</v>
      </c>
      <c r="O108" s="9">
        <f t="shared" ref="O108" si="670">SUM(O109:O110)</f>
        <v>4699.6000000000004</v>
      </c>
      <c r="P108" s="9">
        <f t="shared" ref="P108" si="671">SUM(P109:P110)</f>
        <v>3800.3999999999996</v>
      </c>
      <c r="Q108" s="9">
        <f t="shared" ref="Q108" si="672">SUM(Q109:Q110)</f>
        <v>4699.6000000000004</v>
      </c>
      <c r="R108" s="9">
        <f t="shared" ref="R108" si="673">SUM(R109:R110)</f>
        <v>4699.6000000000004</v>
      </c>
      <c r="S108" s="9">
        <f t="shared" ref="S108" si="674">SUM(S109:S110)</f>
        <v>0</v>
      </c>
      <c r="T108" s="9">
        <f t="shared" ref="T108" si="675">SUM(T109:T110)</f>
        <v>4699.6000000000004</v>
      </c>
      <c r="U108" s="9">
        <f t="shared" ref="U108" si="676">SUM(U109:U110)</f>
        <v>4699.6000000000004</v>
      </c>
      <c r="V108" s="9">
        <f t="shared" ref="V108" si="677">SUM(V109:V110)</f>
        <v>3800.4</v>
      </c>
      <c r="W108" s="9">
        <f t="shared" ref="W108" si="678">SUM(W109:W110)</f>
        <v>3800.4</v>
      </c>
      <c r="X108" s="9">
        <f t="shared" ref="X108" si="679">SUM(X109:X110)</f>
        <v>0</v>
      </c>
      <c r="Y108" s="9">
        <f t="shared" ref="Y108" si="680">SUM(Y109:Y110)</f>
        <v>3800.3999999999996</v>
      </c>
      <c r="Z108" s="16">
        <f t="shared" si="362"/>
        <v>0.55289411764705887</v>
      </c>
      <c r="AA108" s="15">
        <f t="shared" si="583"/>
        <v>0.55289411764705887</v>
      </c>
    </row>
    <row r="109" spans="1:27" ht="43.2" x14ac:dyDescent="0.3">
      <c r="A109" s="2" t="s">
        <v>174</v>
      </c>
      <c r="B109" s="43" t="s">
        <v>146</v>
      </c>
      <c r="C109" s="8">
        <v>3000</v>
      </c>
      <c r="D109" s="8">
        <v>4500</v>
      </c>
      <c r="E109" s="8">
        <v>7500</v>
      </c>
      <c r="F109" s="8"/>
      <c r="G109" s="8"/>
      <c r="H109" s="8"/>
      <c r="I109" s="8">
        <f t="shared" ref="I109:I110" si="681">SUM(F109:H109)</f>
        <v>0</v>
      </c>
      <c r="J109" s="8">
        <f t="shared" ref="J109:J110" si="682">E109+I109</f>
        <v>7500</v>
      </c>
      <c r="K109" s="8">
        <v>0</v>
      </c>
      <c r="L109" s="8">
        <v>0</v>
      </c>
      <c r="M109" s="8">
        <v>4699.6000000000004</v>
      </c>
      <c r="N109" s="8">
        <v>4699.6000000000004</v>
      </c>
      <c r="O109" s="8">
        <f t="shared" ref="O109:O110" si="683">L109+N109</f>
        <v>4699.6000000000004</v>
      </c>
      <c r="P109" s="8">
        <f>J109-O109</f>
        <v>2800.3999999999996</v>
      </c>
      <c r="Q109" s="8">
        <v>4699.6000000000004</v>
      </c>
      <c r="R109" s="8">
        <v>4699.6000000000004</v>
      </c>
      <c r="S109" s="8">
        <f t="shared" ref="S109:S110" si="684">N109-R109</f>
        <v>0</v>
      </c>
      <c r="T109" s="8">
        <v>4699.6000000000004</v>
      </c>
      <c r="U109" s="8">
        <v>4699.6000000000004</v>
      </c>
      <c r="V109" s="8">
        <v>2800.4</v>
      </c>
      <c r="W109" s="8">
        <v>2800.4</v>
      </c>
      <c r="X109" s="8">
        <f t="shared" ref="X109:X110" si="685">R109-U109</f>
        <v>0</v>
      </c>
      <c r="Y109" s="79">
        <f>E109-N109</f>
        <v>2800.3999999999996</v>
      </c>
      <c r="Z109" s="15">
        <f t="shared" si="362"/>
        <v>0.62661333333333336</v>
      </c>
      <c r="AA109" s="15">
        <f t="shared" si="583"/>
        <v>0.62661333333333336</v>
      </c>
    </row>
    <row r="110" spans="1:27" ht="43.2" x14ac:dyDescent="0.3">
      <c r="A110" s="2" t="s">
        <v>175</v>
      </c>
      <c r="B110" s="43" t="s">
        <v>148</v>
      </c>
      <c r="C110" s="8">
        <v>1000</v>
      </c>
      <c r="D110" s="8">
        <v>0</v>
      </c>
      <c r="E110" s="8">
        <v>1000</v>
      </c>
      <c r="F110" s="8"/>
      <c r="G110" s="8"/>
      <c r="H110" s="8"/>
      <c r="I110" s="8">
        <f t="shared" si="681"/>
        <v>0</v>
      </c>
      <c r="J110" s="8">
        <f t="shared" si="682"/>
        <v>1000</v>
      </c>
      <c r="K110" s="8">
        <v>0</v>
      </c>
      <c r="L110" s="8">
        <v>0</v>
      </c>
      <c r="M110" s="8">
        <v>0</v>
      </c>
      <c r="N110" s="8">
        <v>0</v>
      </c>
      <c r="O110" s="8">
        <f t="shared" si="683"/>
        <v>0</v>
      </c>
      <c r="P110" s="8">
        <f>J110-O110</f>
        <v>1000</v>
      </c>
      <c r="Q110" s="8">
        <v>0</v>
      </c>
      <c r="R110" s="8">
        <v>0</v>
      </c>
      <c r="S110" s="8">
        <f t="shared" si="684"/>
        <v>0</v>
      </c>
      <c r="T110" s="8">
        <v>0</v>
      </c>
      <c r="U110" s="8">
        <v>0</v>
      </c>
      <c r="V110" s="8">
        <v>1000</v>
      </c>
      <c r="W110" s="8">
        <v>1000</v>
      </c>
      <c r="X110" s="8">
        <f t="shared" si="685"/>
        <v>0</v>
      </c>
      <c r="Y110" s="79">
        <f>E110-N110</f>
        <v>1000</v>
      </c>
      <c r="Z110" s="15">
        <f t="shared" si="362"/>
        <v>0</v>
      </c>
      <c r="AA110" s="15">
        <f t="shared" si="583"/>
        <v>0</v>
      </c>
    </row>
    <row r="111" spans="1:27" ht="43.2" x14ac:dyDescent="0.3">
      <c r="A111" s="3">
        <v>7306</v>
      </c>
      <c r="B111" s="84" t="s">
        <v>176</v>
      </c>
      <c r="C111" s="9">
        <f>SUM(C112)</f>
        <v>6300</v>
      </c>
      <c r="D111" s="9">
        <f t="shared" ref="D111:E111" si="686">SUM(D112)</f>
        <v>-6300</v>
      </c>
      <c r="E111" s="9">
        <f t="shared" si="686"/>
        <v>0</v>
      </c>
      <c r="F111" s="9">
        <f t="shared" ref="F111" si="687">SUM(F112)</f>
        <v>0</v>
      </c>
      <c r="G111" s="9">
        <f t="shared" ref="G111" si="688">SUM(G112)</f>
        <v>0</v>
      </c>
      <c r="H111" s="9">
        <f t="shared" ref="H111" si="689">SUM(H112)</f>
        <v>0</v>
      </c>
      <c r="I111" s="9">
        <f t="shared" ref="I111" si="690">SUM(I112)</f>
        <v>0</v>
      </c>
      <c r="J111" s="9">
        <f>SUM(J112)</f>
        <v>0</v>
      </c>
      <c r="K111" s="9">
        <f t="shared" ref="K111" si="691">SUM(K112)</f>
        <v>0</v>
      </c>
      <c r="L111" s="9">
        <f t="shared" ref="L111" si="692">SUM(L112)</f>
        <v>0</v>
      </c>
      <c r="M111" s="9">
        <f t="shared" ref="M111" si="693">SUM(M112)</f>
        <v>0</v>
      </c>
      <c r="N111" s="9">
        <f t="shared" ref="N111" si="694">SUM(N112)</f>
        <v>0</v>
      </c>
      <c r="O111" s="9">
        <f t="shared" ref="O111" si="695">SUM(O112)</f>
        <v>0</v>
      </c>
      <c r="P111" s="9">
        <f t="shared" ref="P111" si="696">SUM(P112)</f>
        <v>0</v>
      </c>
      <c r="Q111" s="9">
        <f t="shared" ref="Q111" si="697">SUM(Q112)</f>
        <v>0</v>
      </c>
      <c r="R111" s="9">
        <f t="shared" ref="R111" si="698">SUM(R112)</f>
        <v>0</v>
      </c>
      <c r="S111" s="9">
        <f t="shared" ref="S111" si="699">SUM(S112)</f>
        <v>0</v>
      </c>
      <c r="T111" s="9">
        <f t="shared" ref="T111" si="700">SUM(T112)</f>
        <v>0</v>
      </c>
      <c r="U111" s="9">
        <f t="shared" ref="U111" si="701">SUM(U112)</f>
        <v>0</v>
      </c>
      <c r="V111" s="9">
        <f t="shared" ref="V111" si="702">SUM(V112)</f>
        <v>0</v>
      </c>
      <c r="W111" s="9">
        <f t="shared" ref="W111" si="703">SUM(W112)</f>
        <v>0</v>
      </c>
      <c r="X111" s="9">
        <f t="shared" ref="X111" si="704">SUM(X112)</f>
        <v>0</v>
      </c>
      <c r="Y111" s="9">
        <f t="shared" ref="Y111" si="705">SUM(Y112)</f>
        <v>0</v>
      </c>
      <c r="Z111" s="16" t="e">
        <f t="shared" si="362"/>
        <v>#DIV/0!</v>
      </c>
      <c r="AA111" s="15" t="e">
        <f t="shared" ref="AA111:AA117" si="706">K111/E111</f>
        <v>#DIV/0!</v>
      </c>
    </row>
    <row r="112" spans="1:27" ht="43.2" x14ac:dyDescent="0.3">
      <c r="A112" s="2" t="s">
        <v>177</v>
      </c>
      <c r="B112" s="43" t="s">
        <v>178</v>
      </c>
      <c r="C112" s="8">
        <v>6300</v>
      </c>
      <c r="D112" s="8">
        <v>-6300</v>
      </c>
      <c r="E112" s="8">
        <v>0</v>
      </c>
      <c r="F112" s="8"/>
      <c r="G112" s="8"/>
      <c r="H112" s="8"/>
      <c r="I112" s="8">
        <f t="shared" ref="I112" si="707">SUM(F112:H112)</f>
        <v>0</v>
      </c>
      <c r="J112" s="8">
        <f t="shared" ref="J112" si="708">E112+I112</f>
        <v>0</v>
      </c>
      <c r="K112" s="8">
        <v>0</v>
      </c>
      <c r="L112" s="8">
        <v>0</v>
      </c>
      <c r="M112" s="8">
        <v>0</v>
      </c>
      <c r="N112" s="8">
        <v>0</v>
      </c>
      <c r="O112" s="8">
        <f>L112+N112</f>
        <v>0</v>
      </c>
      <c r="P112" s="8">
        <f>J112-O112</f>
        <v>0</v>
      </c>
      <c r="Q112" s="8">
        <v>0</v>
      </c>
      <c r="R112" s="8">
        <v>0</v>
      </c>
      <c r="S112" s="8">
        <f>N112-R112</f>
        <v>0</v>
      </c>
      <c r="T112" s="8">
        <v>0</v>
      </c>
      <c r="U112" s="8">
        <v>0</v>
      </c>
      <c r="V112" s="8">
        <v>0</v>
      </c>
      <c r="W112" s="8">
        <v>0</v>
      </c>
      <c r="X112" s="8">
        <f>R112-U112</f>
        <v>0</v>
      </c>
      <c r="Y112" s="79">
        <f>E112-K112</f>
        <v>0</v>
      </c>
      <c r="Z112" s="15" t="e">
        <f t="shared" si="362"/>
        <v>#DIV/0!</v>
      </c>
      <c r="AA112" s="15" t="e">
        <f t="shared" si="706"/>
        <v>#DIV/0!</v>
      </c>
    </row>
    <row r="113" spans="1:28" ht="28.8" x14ac:dyDescent="0.3">
      <c r="A113" s="3">
        <v>7308</v>
      </c>
      <c r="B113" s="84" t="s">
        <v>179</v>
      </c>
      <c r="C113" s="9">
        <f>SUM(C114:C115)</f>
        <v>20000</v>
      </c>
      <c r="D113" s="9">
        <f t="shared" ref="D113:E113" si="709">SUM(D114:D115)</f>
        <v>17800</v>
      </c>
      <c r="E113" s="9">
        <f t="shared" si="709"/>
        <v>37800</v>
      </c>
      <c r="F113" s="9">
        <f t="shared" ref="F113" si="710">SUM(F114:F115)</f>
        <v>0</v>
      </c>
      <c r="G113" s="9">
        <f t="shared" ref="G113" si="711">SUM(G114:G115)</f>
        <v>0</v>
      </c>
      <c r="H113" s="9">
        <f t="shared" ref="H113" si="712">SUM(H114:H115)</f>
        <v>0</v>
      </c>
      <c r="I113" s="9">
        <f t="shared" ref="I113" si="713">SUM(I114:I115)</f>
        <v>0</v>
      </c>
      <c r="J113" s="9">
        <f t="shared" ref="J113" si="714">SUM(J114:J115)</f>
        <v>37800</v>
      </c>
      <c r="K113" s="9">
        <f t="shared" ref="K113" si="715">SUM(K114:K115)</f>
        <v>0</v>
      </c>
      <c r="L113" s="9">
        <f t="shared" ref="L113" si="716">SUM(L114:L115)</f>
        <v>0</v>
      </c>
      <c r="M113" s="9">
        <f t="shared" ref="M113" si="717">SUM(M114:M115)</f>
        <v>0</v>
      </c>
      <c r="N113" s="9">
        <f t="shared" ref="N113" si="718">SUM(N114:N115)</f>
        <v>0</v>
      </c>
      <c r="O113" s="9">
        <f t="shared" ref="O113" si="719">SUM(O114:O115)</f>
        <v>0</v>
      </c>
      <c r="P113" s="9">
        <f t="shared" ref="P113" si="720">SUM(P114:P115)</f>
        <v>37800</v>
      </c>
      <c r="Q113" s="9">
        <f t="shared" ref="Q113" si="721">SUM(Q114:Q115)</f>
        <v>0</v>
      </c>
      <c r="R113" s="9">
        <f t="shared" ref="R113" si="722">SUM(R114:R115)</f>
        <v>0</v>
      </c>
      <c r="S113" s="9">
        <f t="shared" ref="S113" si="723">SUM(S114:S115)</f>
        <v>0</v>
      </c>
      <c r="T113" s="9">
        <f t="shared" ref="T113" si="724">SUM(T114:T115)</f>
        <v>0</v>
      </c>
      <c r="U113" s="9">
        <f t="shared" ref="U113" si="725">SUM(U114:U115)</f>
        <v>0</v>
      </c>
      <c r="V113" s="9">
        <f t="shared" ref="V113" si="726">SUM(V114:V115)</f>
        <v>37800</v>
      </c>
      <c r="W113" s="9">
        <f t="shared" ref="W113" si="727">SUM(W114:W115)</f>
        <v>37800</v>
      </c>
      <c r="X113" s="9">
        <f t="shared" ref="X113" si="728">SUM(X114:X115)</f>
        <v>0</v>
      </c>
      <c r="Y113" s="9">
        <f t="shared" ref="Y113" si="729">SUM(Y114:Y115)</f>
        <v>37800</v>
      </c>
      <c r="Z113" s="16">
        <f t="shared" si="362"/>
        <v>0</v>
      </c>
      <c r="AA113" s="15">
        <f t="shared" si="706"/>
        <v>0</v>
      </c>
    </row>
    <row r="114" spans="1:28" ht="43.2" x14ac:dyDescent="0.3">
      <c r="A114" s="2" t="s">
        <v>180</v>
      </c>
      <c r="B114" s="43" t="s">
        <v>181</v>
      </c>
      <c r="C114" s="8">
        <v>5000</v>
      </c>
      <c r="D114" s="8">
        <v>-5000</v>
      </c>
      <c r="E114" s="8">
        <v>0</v>
      </c>
      <c r="F114" s="8"/>
      <c r="G114" s="8"/>
      <c r="H114" s="8"/>
      <c r="I114" s="8">
        <f t="shared" ref="I114:I115" si="730">SUM(F114:H114)</f>
        <v>0</v>
      </c>
      <c r="J114" s="8">
        <f t="shared" ref="J114:J115" si="731">E114+I114</f>
        <v>0</v>
      </c>
      <c r="K114" s="8">
        <v>0</v>
      </c>
      <c r="L114" s="8">
        <v>0</v>
      </c>
      <c r="M114" s="8">
        <v>0</v>
      </c>
      <c r="N114" s="8">
        <v>0</v>
      </c>
      <c r="O114" s="8">
        <f t="shared" ref="O114:O115" si="732">L114+N114</f>
        <v>0</v>
      </c>
      <c r="P114" s="8">
        <f>J114-O114</f>
        <v>0</v>
      </c>
      <c r="Q114" s="8">
        <v>0</v>
      </c>
      <c r="R114" s="8">
        <v>0</v>
      </c>
      <c r="S114" s="8">
        <f t="shared" ref="S114:S115" si="733">N114-R114</f>
        <v>0</v>
      </c>
      <c r="T114" s="8">
        <v>0</v>
      </c>
      <c r="U114" s="8">
        <v>0</v>
      </c>
      <c r="V114" s="8">
        <v>0</v>
      </c>
      <c r="W114" s="8">
        <v>0</v>
      </c>
      <c r="X114" s="8">
        <f t="shared" ref="X114:X115" si="734">R114-U114</f>
        <v>0</v>
      </c>
      <c r="Y114" s="79">
        <f>E114-K114</f>
        <v>0</v>
      </c>
      <c r="Z114" s="15" t="e">
        <f t="shared" si="362"/>
        <v>#DIV/0!</v>
      </c>
      <c r="AA114" s="15" t="e">
        <f t="shared" si="706"/>
        <v>#DIV/0!</v>
      </c>
    </row>
    <row r="115" spans="1:28" ht="43.2" x14ac:dyDescent="0.3">
      <c r="A115" s="2" t="s">
        <v>182</v>
      </c>
      <c r="B115" s="43" t="s">
        <v>181</v>
      </c>
      <c r="C115" s="8">
        <v>15000</v>
      </c>
      <c r="D115" s="8">
        <v>22800</v>
      </c>
      <c r="E115" s="8">
        <v>37800</v>
      </c>
      <c r="F115" s="8"/>
      <c r="G115" s="8">
        <v>0</v>
      </c>
      <c r="H115" s="8"/>
      <c r="I115" s="8">
        <f t="shared" si="730"/>
        <v>0</v>
      </c>
      <c r="J115" s="8">
        <f t="shared" si="731"/>
        <v>37800</v>
      </c>
      <c r="K115" s="8">
        <v>0</v>
      </c>
      <c r="L115" s="8">
        <v>0</v>
      </c>
      <c r="M115" s="8">
        <v>0</v>
      </c>
      <c r="N115" s="8">
        <v>0</v>
      </c>
      <c r="O115" s="8">
        <f t="shared" si="732"/>
        <v>0</v>
      </c>
      <c r="P115" s="8">
        <f>J115-O115</f>
        <v>37800</v>
      </c>
      <c r="Q115" s="8">
        <v>0</v>
      </c>
      <c r="R115" s="8">
        <v>0</v>
      </c>
      <c r="S115" s="8">
        <f t="shared" si="733"/>
        <v>0</v>
      </c>
      <c r="T115" s="8">
        <v>0</v>
      </c>
      <c r="U115" s="8">
        <v>0</v>
      </c>
      <c r="V115" s="8">
        <v>37800</v>
      </c>
      <c r="W115" s="8">
        <v>37800</v>
      </c>
      <c r="X115" s="8">
        <f t="shared" si="734"/>
        <v>0</v>
      </c>
      <c r="Y115" s="79">
        <f>E115-K115</f>
        <v>37800</v>
      </c>
      <c r="Z115" s="15">
        <f t="shared" si="362"/>
        <v>0</v>
      </c>
      <c r="AA115" s="15">
        <f t="shared" si="706"/>
        <v>0</v>
      </c>
    </row>
    <row r="116" spans="1:28" ht="28.8" x14ac:dyDescent="0.3">
      <c r="A116" s="3">
        <v>9901</v>
      </c>
      <c r="B116" s="84" t="s">
        <v>183</v>
      </c>
      <c r="C116" s="9">
        <f>SUM(C117)</f>
        <v>1844.54</v>
      </c>
      <c r="D116" s="9">
        <f t="shared" ref="D116:E116" si="735">SUM(D117)</f>
        <v>7319.79</v>
      </c>
      <c r="E116" s="9">
        <f t="shared" si="735"/>
        <v>9164.33</v>
      </c>
      <c r="F116" s="9">
        <f t="shared" ref="F116" si="736">SUM(F117)</f>
        <v>0</v>
      </c>
      <c r="G116" s="9">
        <f t="shared" ref="G116" si="737">SUM(G117)</f>
        <v>0</v>
      </c>
      <c r="H116" s="9">
        <f t="shared" ref="H116" si="738">SUM(H117)</f>
        <v>0</v>
      </c>
      <c r="I116" s="9">
        <f t="shared" ref="I116" si="739">SUM(I117)</f>
        <v>0</v>
      </c>
      <c r="J116" s="9">
        <f t="shared" ref="J116" si="740">SUM(J117)</f>
        <v>9164.33</v>
      </c>
      <c r="K116" s="9">
        <f t="shared" ref="K116" si="741">SUM(K117)</f>
        <v>0</v>
      </c>
      <c r="L116" s="9">
        <f t="shared" ref="L116" si="742">SUM(L117)</f>
        <v>0</v>
      </c>
      <c r="M116" s="9">
        <f t="shared" ref="M116" si="743">SUM(M117)</f>
        <v>8612.26</v>
      </c>
      <c r="N116" s="9">
        <f t="shared" ref="N116" si="744">SUM(N117)</f>
        <v>8612.26</v>
      </c>
      <c r="O116" s="9">
        <f t="shared" ref="O116" si="745">SUM(O117)</f>
        <v>8612.26</v>
      </c>
      <c r="P116" s="9">
        <f t="shared" ref="P116" si="746">SUM(P117)</f>
        <v>552.06999999999971</v>
      </c>
      <c r="Q116" s="9">
        <f t="shared" ref="Q116" si="747">SUM(Q117)</f>
        <v>8612.26</v>
      </c>
      <c r="R116" s="9">
        <f t="shared" ref="R116" si="748">SUM(R117)</f>
        <v>8612.26</v>
      </c>
      <c r="S116" s="9">
        <f t="shared" ref="S116" si="749">SUM(S117)</f>
        <v>0</v>
      </c>
      <c r="T116" s="9">
        <f t="shared" ref="T116" si="750">SUM(T117)</f>
        <v>8612.26</v>
      </c>
      <c r="U116" s="9">
        <f t="shared" ref="U116" si="751">SUM(U117)</f>
        <v>8612.26</v>
      </c>
      <c r="V116" s="9">
        <f t="shared" ref="V116" si="752">SUM(V117)</f>
        <v>552.07000000000005</v>
      </c>
      <c r="W116" s="9">
        <f t="shared" ref="W116" si="753">SUM(W117)</f>
        <v>552.07000000000005</v>
      </c>
      <c r="X116" s="9">
        <f t="shared" ref="X116" si="754">SUM(X117)</f>
        <v>0</v>
      </c>
      <c r="Y116" s="9">
        <f t="shared" ref="Y116" si="755">SUM(Y117)</f>
        <v>552.06999999999971</v>
      </c>
      <c r="Z116" s="16">
        <f t="shared" si="362"/>
        <v>0.93975882579523007</v>
      </c>
      <c r="AA116" s="15">
        <f t="shared" si="706"/>
        <v>0</v>
      </c>
    </row>
    <row r="117" spans="1:28" ht="43.2" x14ac:dyDescent="0.3">
      <c r="A117" s="2" t="s">
        <v>184</v>
      </c>
      <c r="B117" s="43" t="s">
        <v>185</v>
      </c>
      <c r="C117" s="8">
        <v>1844.54</v>
      </c>
      <c r="D117" s="8">
        <v>7319.79</v>
      </c>
      <c r="E117" s="8">
        <v>9164.33</v>
      </c>
      <c r="F117" s="8"/>
      <c r="G117" s="8"/>
      <c r="H117" s="8"/>
      <c r="I117" s="8">
        <f>SUM(F117:H117)</f>
        <v>0</v>
      </c>
      <c r="J117" s="8">
        <f t="shared" ref="J117" si="756">E117+I117</f>
        <v>9164.33</v>
      </c>
      <c r="K117" s="8">
        <v>0</v>
      </c>
      <c r="L117" s="8">
        <v>0</v>
      </c>
      <c r="M117" s="8">
        <v>8612.26</v>
      </c>
      <c r="N117" s="8">
        <v>8612.26</v>
      </c>
      <c r="O117" s="8">
        <f>L117+N117</f>
        <v>8612.26</v>
      </c>
      <c r="P117" s="8">
        <f>J117-O117</f>
        <v>552.06999999999971</v>
      </c>
      <c r="Q117" s="8">
        <v>8612.26</v>
      </c>
      <c r="R117" s="8">
        <v>8612.26</v>
      </c>
      <c r="S117" s="8">
        <f>N117-R117</f>
        <v>0</v>
      </c>
      <c r="T117" s="8">
        <v>8612.26</v>
      </c>
      <c r="U117" s="8">
        <v>8612.26</v>
      </c>
      <c r="V117" s="8">
        <v>552.07000000000005</v>
      </c>
      <c r="W117" s="8">
        <v>552.07000000000005</v>
      </c>
      <c r="X117" s="8">
        <f>R117-U117</f>
        <v>0</v>
      </c>
      <c r="Y117" s="79">
        <f>E117-N117</f>
        <v>552.06999999999971</v>
      </c>
      <c r="Z117" s="15">
        <f t="shared" si="362"/>
        <v>0.93975882579523007</v>
      </c>
      <c r="AA117" s="15">
        <f t="shared" si="706"/>
        <v>0</v>
      </c>
    </row>
    <row r="118" spans="1:28" ht="42" x14ac:dyDescent="0.4">
      <c r="A118" s="11"/>
      <c r="B118" s="11" t="s">
        <v>186</v>
      </c>
      <c r="C118" s="74">
        <f>+C119+C121+C126+C129+C131</f>
        <v>84750</v>
      </c>
      <c r="D118" s="74">
        <f t="shared" ref="D118:E118" si="757">+D119+D121+D126+D129+D131</f>
        <v>6518.260000000002</v>
      </c>
      <c r="E118" s="74">
        <f t="shared" si="757"/>
        <v>91268.260000000009</v>
      </c>
      <c r="F118" s="74">
        <f t="shared" ref="F118" si="758">+F119+F121+F126+F129+F131</f>
        <v>0</v>
      </c>
      <c r="G118" s="74">
        <f t="shared" ref="G118" si="759">+G119+G121+G126+G129+G131</f>
        <v>0</v>
      </c>
      <c r="H118" s="74">
        <f t="shared" ref="H118" si="760">+H119+H121+H126+H129+H131</f>
        <v>0</v>
      </c>
      <c r="I118" s="74">
        <f t="shared" ref="I118" si="761">+I119+I121+I126+I129+I131</f>
        <v>0</v>
      </c>
      <c r="J118" s="74">
        <f t="shared" ref="J118" si="762">+J119+J121+J126+J129+J131</f>
        <v>91268.260000000009</v>
      </c>
      <c r="K118" s="74">
        <f t="shared" ref="K118" si="763">+K119+K121+K126+K129+K131</f>
        <v>76229.69</v>
      </c>
      <c r="L118" s="74">
        <f t="shared" ref="L118" si="764">+L119+L121+L126+L129+L131</f>
        <v>37263.199999999997</v>
      </c>
      <c r="M118" s="74">
        <f t="shared" ref="M118" si="765">+M119+M121+M126+M129+M131</f>
        <v>38999.74</v>
      </c>
      <c r="N118" s="74">
        <f t="shared" ref="N118" si="766">+N119+N121+N126+N129+N131</f>
        <v>38999.74</v>
      </c>
      <c r="O118" s="74">
        <f t="shared" ref="O118" si="767">+O119+O121+O126+O129+O131</f>
        <v>76262.94</v>
      </c>
      <c r="P118" s="74">
        <f t="shared" ref="P118" si="768">+P119+P121+P126+P129+P131</f>
        <v>15005.320000000003</v>
      </c>
      <c r="Q118" s="74">
        <f t="shared" ref="Q118" si="769">+Q119+Q121+Q126+Q129+Q131</f>
        <v>37026.75</v>
      </c>
      <c r="R118" s="74">
        <f t="shared" ref="R118" si="770">+R119+R121+R126+R129+R131</f>
        <v>37026.75</v>
      </c>
      <c r="S118" s="74">
        <f t="shared" ref="S118" si="771">+S119+S121+S126+S129+S131</f>
        <v>1972.9899999999998</v>
      </c>
      <c r="T118" s="74">
        <f t="shared" ref="T118" si="772">+T119+T121+T126+T129+T131</f>
        <v>36932.76</v>
      </c>
      <c r="U118" s="74">
        <f t="shared" ref="U118" si="773">+U119+U121+U126+U129+U131</f>
        <v>36932.76</v>
      </c>
      <c r="V118" s="74">
        <f t="shared" ref="V118" si="774">+V119+V121+V126+V129+V131</f>
        <v>52268.520000000004</v>
      </c>
      <c r="W118" s="74">
        <f t="shared" ref="W118" si="775">+W119+W121+W126+W129+W131</f>
        <v>54241.51</v>
      </c>
      <c r="X118" s="74">
        <f t="shared" ref="X118" si="776">+X119+X121+X126+X129+X131</f>
        <v>93.989999999998972</v>
      </c>
      <c r="Y118" s="74">
        <f t="shared" ref="Y118" si="777">+Y119+Y121+Y126+Y129+Y131</f>
        <v>15005.320000000003</v>
      </c>
      <c r="Z118" s="24">
        <f t="shared" si="362"/>
        <v>0.40569141999639302</v>
      </c>
      <c r="AA118" s="22">
        <f>M118/E118</f>
        <v>0.42730890235006119</v>
      </c>
      <c r="AB118" s="25"/>
    </row>
    <row r="119" spans="1:28" x14ac:dyDescent="0.3">
      <c r="A119" s="3">
        <v>5301</v>
      </c>
      <c r="B119" s="84" t="s">
        <v>13</v>
      </c>
      <c r="C119" s="9">
        <f>SUM(C120)</f>
        <v>50000</v>
      </c>
      <c r="D119" s="9">
        <f t="shared" ref="D119:E119" si="778">SUM(D120)</f>
        <v>-30500</v>
      </c>
      <c r="E119" s="9">
        <f t="shared" si="778"/>
        <v>19500</v>
      </c>
      <c r="F119" s="9">
        <f t="shared" ref="F119" si="779">SUM(F120)</f>
        <v>0</v>
      </c>
      <c r="G119" s="9">
        <f t="shared" ref="G119" si="780">SUM(G120)</f>
        <v>0</v>
      </c>
      <c r="H119" s="9">
        <f t="shared" ref="H119" si="781">SUM(H120)</f>
        <v>0</v>
      </c>
      <c r="I119" s="9">
        <f t="shared" ref="I119" si="782">SUM(I120)</f>
        <v>0</v>
      </c>
      <c r="J119" s="9">
        <f t="shared" ref="J119" si="783">SUM(J120)</f>
        <v>19500</v>
      </c>
      <c r="K119" s="9">
        <f t="shared" ref="K119" si="784">SUM(K120)</f>
        <v>18677.32</v>
      </c>
      <c r="L119" s="9">
        <f t="shared" ref="L119" si="785">SUM(L120)</f>
        <v>1</v>
      </c>
      <c r="M119" s="9">
        <f t="shared" ref="M119" si="786">SUM(M120)</f>
        <v>18676.32</v>
      </c>
      <c r="N119" s="9">
        <f t="shared" ref="N119" si="787">SUM(N120)</f>
        <v>18676.32</v>
      </c>
      <c r="O119" s="9">
        <f t="shared" ref="O119" si="788">SUM(O120)</f>
        <v>18677.32</v>
      </c>
      <c r="P119" s="9">
        <f t="shared" ref="P119" si="789">SUM(P120)</f>
        <v>822.68000000000029</v>
      </c>
      <c r="Q119" s="9">
        <f t="shared" ref="Q119" si="790">SUM(Q120)</f>
        <v>17119.96</v>
      </c>
      <c r="R119" s="9">
        <f t="shared" ref="R119" si="791">SUM(R120)</f>
        <v>17119.96</v>
      </c>
      <c r="S119" s="9">
        <f t="shared" ref="S119" si="792">SUM(S120)</f>
        <v>1556.3600000000006</v>
      </c>
      <c r="T119" s="9">
        <f t="shared" ref="T119" si="793">SUM(T120)</f>
        <v>17077.16</v>
      </c>
      <c r="U119" s="9">
        <f t="shared" ref="U119" si="794">SUM(U120)</f>
        <v>17077.16</v>
      </c>
      <c r="V119" s="9">
        <f t="shared" ref="V119" si="795">SUM(V120)</f>
        <v>823.68</v>
      </c>
      <c r="W119" s="9">
        <f t="shared" ref="W119" si="796">SUM(W120)</f>
        <v>2380.04</v>
      </c>
      <c r="X119" s="9">
        <f t="shared" ref="X119" si="797">SUM(X120)</f>
        <v>42.799999999999272</v>
      </c>
      <c r="Y119" s="9">
        <f t="shared" ref="Y119" si="798">SUM(Y120)</f>
        <v>822.68000000000029</v>
      </c>
      <c r="Z119" s="16">
        <f t="shared" si="362"/>
        <v>0.87794666666666665</v>
      </c>
      <c r="AA119" s="15">
        <f t="shared" ref="AA119:AA146" si="799">K119/E119</f>
        <v>0.95781128205128208</v>
      </c>
    </row>
    <row r="120" spans="1:28" ht="43.2" x14ac:dyDescent="0.3">
      <c r="A120" s="2" t="s">
        <v>187</v>
      </c>
      <c r="B120" s="43" t="s">
        <v>19</v>
      </c>
      <c r="C120" s="8">
        <v>50000</v>
      </c>
      <c r="D120" s="8">
        <v>-30500</v>
      </c>
      <c r="E120" s="8">
        <v>19500</v>
      </c>
      <c r="F120" s="8"/>
      <c r="G120" s="8"/>
      <c r="H120" s="8"/>
      <c r="I120" s="8">
        <f>SUM(F120:H120)</f>
        <v>0</v>
      </c>
      <c r="J120" s="8">
        <f>E120+I120</f>
        <v>19500</v>
      </c>
      <c r="K120" s="8">
        <v>18677.32</v>
      </c>
      <c r="L120" s="8">
        <v>1</v>
      </c>
      <c r="M120" s="8">
        <v>18676.32</v>
      </c>
      <c r="N120" s="8">
        <v>18676.32</v>
      </c>
      <c r="O120" s="8">
        <f>L120+N120</f>
        <v>18677.32</v>
      </c>
      <c r="P120" s="8">
        <f>J120-O120</f>
        <v>822.68000000000029</v>
      </c>
      <c r="Q120" s="8">
        <v>17119.96</v>
      </c>
      <c r="R120" s="8">
        <v>17119.96</v>
      </c>
      <c r="S120" s="8">
        <f>N120-R120</f>
        <v>1556.3600000000006</v>
      </c>
      <c r="T120" s="8">
        <v>17077.16</v>
      </c>
      <c r="U120" s="8">
        <v>17077.16</v>
      </c>
      <c r="V120" s="8">
        <v>823.68</v>
      </c>
      <c r="W120" s="8">
        <v>2380.04</v>
      </c>
      <c r="X120" s="8">
        <f>R120-U120</f>
        <v>42.799999999999272</v>
      </c>
      <c r="Y120" s="79">
        <f>E120-K120</f>
        <v>822.68000000000029</v>
      </c>
      <c r="Z120" s="15">
        <f t="shared" si="362"/>
        <v>0.87794666666666665</v>
      </c>
      <c r="AA120" s="15">
        <f t="shared" si="799"/>
        <v>0.95781128205128208</v>
      </c>
    </row>
    <row r="121" spans="1:28" x14ac:dyDescent="0.3">
      <c r="A121" s="3">
        <v>5307</v>
      </c>
      <c r="B121" s="84" t="s">
        <v>188</v>
      </c>
      <c r="C121" s="9">
        <f>SUM(C122:C125)</f>
        <v>15700</v>
      </c>
      <c r="D121" s="9">
        <f t="shared" ref="D121:E121" si="800">SUM(D122:D125)</f>
        <v>4018.26</v>
      </c>
      <c r="E121" s="9">
        <f t="shared" si="800"/>
        <v>19718.260000000002</v>
      </c>
      <c r="F121" s="9">
        <f t="shared" ref="F121" si="801">SUM(F122:F125)</f>
        <v>0</v>
      </c>
      <c r="G121" s="9">
        <f t="shared" ref="G121" si="802">SUM(G122:G125)</f>
        <v>0</v>
      </c>
      <c r="H121" s="9">
        <f t="shared" ref="H121" si="803">SUM(H122:H125)</f>
        <v>0</v>
      </c>
      <c r="I121" s="9">
        <f t="shared" ref="I121" si="804">SUM(I122:I125)</f>
        <v>0</v>
      </c>
      <c r="J121" s="9">
        <f t="shared" ref="J121" si="805">SUM(J122:J125)</f>
        <v>19718.260000000002</v>
      </c>
      <c r="K121" s="9">
        <f t="shared" ref="K121" si="806">SUM(K122:K125)</f>
        <v>15291.17</v>
      </c>
      <c r="L121" s="9">
        <f t="shared" ref="L121" si="807">SUM(L122:L125)</f>
        <v>1</v>
      </c>
      <c r="M121" s="9">
        <f t="shared" ref="M121" si="808">SUM(M122:M125)</f>
        <v>15323.42</v>
      </c>
      <c r="N121" s="9">
        <f t="shared" ref="N121" si="809">SUM(N122:N125)</f>
        <v>15323.42</v>
      </c>
      <c r="O121" s="9">
        <f t="shared" ref="O121" si="810">SUM(O122:O125)</f>
        <v>15324.42</v>
      </c>
      <c r="P121" s="9">
        <f t="shared" ref="P121" si="811">SUM(P122:P125)</f>
        <v>4393.84</v>
      </c>
      <c r="Q121" s="9">
        <f t="shared" ref="Q121" si="812">SUM(Q122:Q125)</f>
        <v>14906.79</v>
      </c>
      <c r="R121" s="9">
        <f t="shared" ref="R121" si="813">SUM(R122:R125)</f>
        <v>14906.79</v>
      </c>
      <c r="S121" s="9">
        <f t="shared" ref="S121" si="814">SUM(S122:S125)</f>
        <v>416.6299999999992</v>
      </c>
      <c r="T121" s="9">
        <f t="shared" ref="T121" si="815">SUM(T122:T125)</f>
        <v>14855.6</v>
      </c>
      <c r="U121" s="9">
        <f t="shared" ref="U121" si="816">SUM(U122:U125)</f>
        <v>14855.6</v>
      </c>
      <c r="V121" s="9">
        <f t="shared" ref="V121" si="817">SUM(V122:V125)</f>
        <v>4394.84</v>
      </c>
      <c r="W121" s="9">
        <f t="shared" ref="W121" si="818">SUM(W122:W125)</f>
        <v>4811.47</v>
      </c>
      <c r="X121" s="9">
        <f t="shared" ref="X121" si="819">SUM(X122:X125)</f>
        <v>51.189999999999699</v>
      </c>
      <c r="Y121" s="9">
        <f t="shared" ref="Y121" si="820">SUM(Y122:Y125)</f>
        <v>4393.84</v>
      </c>
      <c r="Z121" s="16">
        <f t="shared" si="362"/>
        <v>0.75598911871534302</v>
      </c>
      <c r="AA121" s="15">
        <f t="shared" si="799"/>
        <v>0.77548272514917638</v>
      </c>
    </row>
    <row r="122" spans="1:28" ht="43.2" x14ac:dyDescent="0.3">
      <c r="A122" s="4" t="s">
        <v>189</v>
      </c>
      <c r="B122" s="85" t="s">
        <v>190</v>
      </c>
      <c r="C122" s="10">
        <v>0</v>
      </c>
      <c r="D122" s="10">
        <v>1518.26</v>
      </c>
      <c r="E122" s="10">
        <v>1518.26</v>
      </c>
      <c r="F122" s="10"/>
      <c r="G122" s="10"/>
      <c r="H122" s="10"/>
      <c r="I122" s="10">
        <f t="shared" ref="I122:I124" si="821">SUM(F122:H122)</f>
        <v>0</v>
      </c>
      <c r="J122" s="10">
        <f t="shared" ref="J122:J124" si="822">E122+I122</f>
        <v>1518.26</v>
      </c>
      <c r="K122" s="10">
        <v>1518.26</v>
      </c>
      <c r="L122" s="10">
        <v>0</v>
      </c>
      <c r="M122" s="10">
        <v>1518.26</v>
      </c>
      <c r="N122" s="10">
        <v>1518.26</v>
      </c>
      <c r="O122" s="10">
        <f t="shared" ref="O122:O125" si="823">L122+N122</f>
        <v>1518.26</v>
      </c>
      <c r="P122" s="10">
        <f>J122-O122</f>
        <v>0</v>
      </c>
      <c r="Q122" s="10">
        <v>1518.26</v>
      </c>
      <c r="R122" s="10">
        <v>1518.26</v>
      </c>
      <c r="S122" s="10">
        <f t="shared" ref="S122:S125" si="824">N122-R122</f>
        <v>0</v>
      </c>
      <c r="T122" s="10">
        <v>1505.93</v>
      </c>
      <c r="U122" s="10">
        <v>1505.93</v>
      </c>
      <c r="V122" s="10">
        <v>0</v>
      </c>
      <c r="W122" s="10">
        <v>0</v>
      </c>
      <c r="X122" s="10">
        <f t="shared" ref="X122:X125" si="825">R122-U122</f>
        <v>12.329999999999927</v>
      </c>
      <c r="Y122" s="80">
        <f>E122-K122</f>
        <v>0</v>
      </c>
      <c r="Z122" s="17">
        <f t="shared" si="362"/>
        <v>1</v>
      </c>
      <c r="AA122" s="15">
        <f t="shared" si="799"/>
        <v>1</v>
      </c>
    </row>
    <row r="123" spans="1:28" ht="43.2" x14ac:dyDescent="0.3">
      <c r="A123" s="2" t="s">
        <v>191</v>
      </c>
      <c r="B123" s="43" t="s">
        <v>192</v>
      </c>
      <c r="C123" s="8">
        <v>3000</v>
      </c>
      <c r="D123" s="8">
        <v>-190</v>
      </c>
      <c r="E123" s="8">
        <v>2810</v>
      </c>
      <c r="F123" s="8"/>
      <c r="G123" s="8"/>
      <c r="H123" s="8"/>
      <c r="I123" s="8">
        <f t="shared" si="821"/>
        <v>0</v>
      </c>
      <c r="J123" s="8">
        <f t="shared" si="822"/>
        <v>2810</v>
      </c>
      <c r="K123" s="8">
        <v>0</v>
      </c>
      <c r="L123" s="8">
        <v>0</v>
      </c>
      <c r="M123" s="8">
        <v>33.25</v>
      </c>
      <c r="N123" s="8">
        <v>33.25</v>
      </c>
      <c r="O123" s="8">
        <f t="shared" si="823"/>
        <v>33.25</v>
      </c>
      <c r="P123" s="8">
        <f>J123-O123</f>
        <v>2776.75</v>
      </c>
      <c r="Q123" s="8">
        <v>33.25</v>
      </c>
      <c r="R123" s="8">
        <v>33.25</v>
      </c>
      <c r="S123" s="8">
        <f t="shared" si="824"/>
        <v>0</v>
      </c>
      <c r="T123" s="8">
        <v>19.39</v>
      </c>
      <c r="U123" s="8">
        <v>19.39</v>
      </c>
      <c r="V123" s="8">
        <v>2776.75</v>
      </c>
      <c r="W123" s="8">
        <v>2776.75</v>
      </c>
      <c r="X123" s="8">
        <f t="shared" si="825"/>
        <v>13.86</v>
      </c>
      <c r="Y123" s="79">
        <f>E123-(K123+N123)</f>
        <v>2776.75</v>
      </c>
      <c r="Z123" s="15">
        <f t="shared" si="362"/>
        <v>1.1832740213523131E-2</v>
      </c>
      <c r="AA123" s="15">
        <f t="shared" si="799"/>
        <v>0</v>
      </c>
    </row>
    <row r="124" spans="1:28" ht="43.2" x14ac:dyDescent="0.3">
      <c r="A124" s="2" t="s">
        <v>193</v>
      </c>
      <c r="B124" s="43" t="s">
        <v>194</v>
      </c>
      <c r="C124" s="20">
        <v>8200</v>
      </c>
      <c r="D124" s="20">
        <v>4600</v>
      </c>
      <c r="E124" s="20">
        <v>12800</v>
      </c>
      <c r="F124" s="20"/>
      <c r="G124" s="20"/>
      <c r="H124" s="20"/>
      <c r="I124" s="8">
        <f t="shared" si="821"/>
        <v>0</v>
      </c>
      <c r="J124" s="8">
        <f t="shared" si="822"/>
        <v>12800</v>
      </c>
      <c r="K124" s="20">
        <v>12734.65</v>
      </c>
      <c r="L124" s="20">
        <v>1</v>
      </c>
      <c r="M124" s="20">
        <v>12733.65</v>
      </c>
      <c r="N124" s="20">
        <v>12733.65</v>
      </c>
      <c r="O124" s="8">
        <f t="shared" si="823"/>
        <v>12734.65</v>
      </c>
      <c r="P124" s="8">
        <f>J124-O124</f>
        <v>65.350000000000364</v>
      </c>
      <c r="Q124" s="20">
        <v>12317.02</v>
      </c>
      <c r="R124" s="20">
        <v>12317.02</v>
      </c>
      <c r="S124" s="8">
        <f t="shared" si="824"/>
        <v>416.6299999999992</v>
      </c>
      <c r="T124" s="20">
        <v>12306.28</v>
      </c>
      <c r="U124" s="20">
        <v>12306.28</v>
      </c>
      <c r="V124" s="20">
        <v>66.349999999999994</v>
      </c>
      <c r="W124" s="20">
        <v>482.98</v>
      </c>
      <c r="X124" s="8">
        <f t="shared" si="825"/>
        <v>10.739999999999782</v>
      </c>
      <c r="Y124" s="81">
        <f>E124-K124</f>
        <v>65.350000000000364</v>
      </c>
      <c r="Z124" s="21">
        <f t="shared" si="362"/>
        <v>0.96226718750000007</v>
      </c>
      <c r="AA124" s="15">
        <f t="shared" si="799"/>
        <v>0.99489453124999994</v>
      </c>
    </row>
    <row r="125" spans="1:28" ht="43.2" x14ac:dyDescent="0.3">
      <c r="A125" s="2" t="s">
        <v>195</v>
      </c>
      <c r="B125" s="43" t="s">
        <v>196</v>
      </c>
      <c r="C125" s="8">
        <v>4500</v>
      </c>
      <c r="D125" s="8">
        <v>-1910</v>
      </c>
      <c r="E125" s="8">
        <v>2590</v>
      </c>
      <c r="F125" s="8"/>
      <c r="G125" s="8"/>
      <c r="H125" s="8"/>
      <c r="I125" s="8">
        <f>SUM(F125:H125)</f>
        <v>0</v>
      </c>
      <c r="J125" s="8">
        <f>E125+I125</f>
        <v>2590</v>
      </c>
      <c r="K125" s="8">
        <v>1038.26</v>
      </c>
      <c r="L125" s="8">
        <v>0</v>
      </c>
      <c r="M125" s="8">
        <v>1038.26</v>
      </c>
      <c r="N125" s="8">
        <v>1038.26</v>
      </c>
      <c r="O125" s="8">
        <f t="shared" si="823"/>
        <v>1038.26</v>
      </c>
      <c r="P125" s="8">
        <f>J125-O125</f>
        <v>1551.74</v>
      </c>
      <c r="Q125" s="8">
        <v>1038.26</v>
      </c>
      <c r="R125" s="8">
        <v>1038.26</v>
      </c>
      <c r="S125" s="8">
        <f t="shared" si="824"/>
        <v>0</v>
      </c>
      <c r="T125" s="8">
        <v>1024</v>
      </c>
      <c r="U125" s="8">
        <v>1024</v>
      </c>
      <c r="V125" s="8">
        <v>1551.74</v>
      </c>
      <c r="W125" s="8">
        <v>1551.74</v>
      </c>
      <c r="X125" s="8">
        <f t="shared" si="825"/>
        <v>14.259999999999991</v>
      </c>
      <c r="Y125" s="79">
        <f>E125-K125</f>
        <v>1551.74</v>
      </c>
      <c r="Z125" s="15">
        <f t="shared" si="362"/>
        <v>0.40087258687258687</v>
      </c>
      <c r="AA125" s="15">
        <f t="shared" si="799"/>
        <v>0.40087258687258687</v>
      </c>
    </row>
    <row r="126" spans="1:28" x14ac:dyDescent="0.3">
      <c r="A126" s="3">
        <v>5308</v>
      </c>
      <c r="B126" s="84" t="s">
        <v>73</v>
      </c>
      <c r="C126" s="9">
        <f>SUM(C127:C128)</f>
        <v>4500</v>
      </c>
      <c r="D126" s="9">
        <f t="shared" ref="D126:E126" si="826">SUM(D127:D128)</f>
        <v>7000</v>
      </c>
      <c r="E126" s="9">
        <f t="shared" si="826"/>
        <v>11500</v>
      </c>
      <c r="F126" s="9">
        <f t="shared" ref="F126" si="827">SUM(F127:F128)</f>
        <v>0</v>
      </c>
      <c r="G126" s="9">
        <f t="shared" ref="G126" si="828">SUM(G127:G128)</f>
        <v>0</v>
      </c>
      <c r="H126" s="9">
        <f t="shared" ref="H126" si="829">SUM(H127:H128)</f>
        <v>0</v>
      </c>
      <c r="I126" s="9">
        <f t="shared" ref="I126" si="830">SUM(I127:I128)</f>
        <v>0</v>
      </c>
      <c r="J126" s="9">
        <f>SUM(J127:J128)</f>
        <v>11500</v>
      </c>
      <c r="K126" s="9">
        <f t="shared" ref="K126" si="831">SUM(K127:K128)</f>
        <v>5000</v>
      </c>
      <c r="L126" s="9">
        <f t="shared" ref="L126" si="832">SUM(L127:L128)</f>
        <v>0</v>
      </c>
      <c r="M126" s="9">
        <f t="shared" ref="M126" si="833">SUM(M127:M128)</f>
        <v>5000</v>
      </c>
      <c r="N126" s="9">
        <f t="shared" ref="N126" si="834">SUM(N127:N128)</f>
        <v>5000</v>
      </c>
      <c r="O126" s="9">
        <f t="shared" ref="O126" si="835">SUM(O127:O128)</f>
        <v>5000</v>
      </c>
      <c r="P126" s="9">
        <f t="shared" ref="P126" si="836">SUM(P127:P128)</f>
        <v>6500</v>
      </c>
      <c r="Q126" s="9">
        <f t="shared" ref="Q126" si="837">SUM(Q127:Q128)</f>
        <v>5000</v>
      </c>
      <c r="R126" s="9">
        <f t="shared" ref="R126" si="838">SUM(R127:R128)</f>
        <v>5000</v>
      </c>
      <c r="S126" s="9">
        <f t="shared" ref="S126" si="839">SUM(S127:S128)</f>
        <v>0</v>
      </c>
      <c r="T126" s="9">
        <f t="shared" ref="T126" si="840">SUM(T127:T128)</f>
        <v>5000</v>
      </c>
      <c r="U126" s="9">
        <f t="shared" ref="U126" si="841">SUM(U127:U128)</f>
        <v>5000</v>
      </c>
      <c r="V126" s="9">
        <f t="shared" ref="V126" si="842">SUM(V127:V128)</f>
        <v>6500</v>
      </c>
      <c r="W126" s="9">
        <f t="shared" ref="W126" si="843">SUM(W127:W128)</f>
        <v>6500</v>
      </c>
      <c r="X126" s="9">
        <f t="shared" ref="X126" si="844">SUM(X127:X128)</f>
        <v>0</v>
      </c>
      <c r="Y126" s="9">
        <f t="shared" ref="Y126" si="845">SUM(Y127:Y128)</f>
        <v>6500</v>
      </c>
      <c r="Z126" s="16">
        <f t="shared" si="362"/>
        <v>0.43478260869565216</v>
      </c>
      <c r="AA126" s="15">
        <f t="shared" si="799"/>
        <v>0.43478260869565216</v>
      </c>
    </row>
    <row r="127" spans="1:28" ht="43.2" x14ac:dyDescent="0.3">
      <c r="A127" s="4" t="s">
        <v>197</v>
      </c>
      <c r="B127" s="85" t="s">
        <v>198</v>
      </c>
      <c r="C127" s="10">
        <v>0</v>
      </c>
      <c r="D127" s="10">
        <v>5000</v>
      </c>
      <c r="E127" s="10">
        <v>5000</v>
      </c>
      <c r="F127" s="10"/>
      <c r="G127" s="10"/>
      <c r="H127" s="10"/>
      <c r="I127" s="10">
        <f t="shared" ref="I127:I128" si="846">SUM(F127:H127)</f>
        <v>0</v>
      </c>
      <c r="J127" s="10">
        <f t="shared" ref="J127:J128" si="847">E127+I127</f>
        <v>5000</v>
      </c>
      <c r="K127" s="10">
        <v>5000</v>
      </c>
      <c r="L127" s="10">
        <v>0</v>
      </c>
      <c r="M127" s="10">
        <v>5000</v>
      </c>
      <c r="N127" s="10">
        <v>5000</v>
      </c>
      <c r="O127" s="10">
        <f t="shared" ref="O127:O128" si="848">L127+N127</f>
        <v>5000</v>
      </c>
      <c r="P127" s="10">
        <f>J127-O127</f>
        <v>0</v>
      </c>
      <c r="Q127" s="10">
        <v>5000</v>
      </c>
      <c r="R127" s="10">
        <v>5000</v>
      </c>
      <c r="S127" s="10">
        <f t="shared" ref="S127:S128" si="849">N127-R127</f>
        <v>0</v>
      </c>
      <c r="T127" s="10">
        <v>5000</v>
      </c>
      <c r="U127" s="10">
        <v>5000</v>
      </c>
      <c r="V127" s="10">
        <v>0</v>
      </c>
      <c r="W127" s="10">
        <v>0</v>
      </c>
      <c r="X127" s="10">
        <f t="shared" ref="X127:X128" si="850">R127-U127</f>
        <v>0</v>
      </c>
      <c r="Y127" s="80">
        <f>E127-K127</f>
        <v>0</v>
      </c>
      <c r="Z127" s="17">
        <f t="shared" si="362"/>
        <v>1</v>
      </c>
      <c r="AA127" s="15">
        <f t="shared" si="799"/>
        <v>1</v>
      </c>
    </row>
    <row r="128" spans="1:28" ht="43.2" x14ac:dyDescent="0.3">
      <c r="A128" s="2" t="s">
        <v>199</v>
      </c>
      <c r="B128" s="43" t="s">
        <v>84</v>
      </c>
      <c r="C128" s="8">
        <v>4500</v>
      </c>
      <c r="D128" s="8">
        <v>2000</v>
      </c>
      <c r="E128" s="8">
        <v>6500</v>
      </c>
      <c r="F128" s="8"/>
      <c r="G128" s="8"/>
      <c r="H128" s="8"/>
      <c r="I128" s="8">
        <f t="shared" si="846"/>
        <v>0</v>
      </c>
      <c r="J128" s="8">
        <f t="shared" si="847"/>
        <v>6500</v>
      </c>
      <c r="K128" s="8">
        <v>0</v>
      </c>
      <c r="L128" s="8">
        <v>0</v>
      </c>
      <c r="M128" s="8">
        <v>0</v>
      </c>
      <c r="N128" s="8">
        <v>0</v>
      </c>
      <c r="O128" s="8">
        <f t="shared" si="848"/>
        <v>0</v>
      </c>
      <c r="P128" s="8">
        <f>J128-O128</f>
        <v>6500</v>
      </c>
      <c r="Q128" s="8">
        <v>0</v>
      </c>
      <c r="R128" s="8">
        <v>0</v>
      </c>
      <c r="S128" s="8">
        <f t="shared" si="849"/>
        <v>0</v>
      </c>
      <c r="T128" s="8">
        <v>0</v>
      </c>
      <c r="U128" s="8">
        <v>0</v>
      </c>
      <c r="V128" s="8">
        <v>6500</v>
      </c>
      <c r="W128" s="8">
        <v>6500</v>
      </c>
      <c r="X128" s="8">
        <f t="shared" si="850"/>
        <v>0</v>
      </c>
      <c r="Y128" s="79">
        <f>E128-K128</f>
        <v>6500</v>
      </c>
      <c r="Z128" s="15">
        <f t="shared" si="362"/>
        <v>0</v>
      </c>
      <c r="AA128" s="15">
        <f t="shared" si="799"/>
        <v>0</v>
      </c>
    </row>
    <row r="129" spans="1:27" x14ac:dyDescent="0.3">
      <c r="A129" s="3">
        <v>5314</v>
      </c>
      <c r="B129" s="84" t="s">
        <v>87</v>
      </c>
      <c r="C129" s="9">
        <f>SUM(C130)</f>
        <v>3550</v>
      </c>
      <c r="D129" s="9">
        <f t="shared" ref="D129:E129" si="851">SUM(D130)</f>
        <v>-2500</v>
      </c>
      <c r="E129" s="9">
        <f t="shared" si="851"/>
        <v>1050</v>
      </c>
      <c r="F129" s="9">
        <f t="shared" ref="F129" si="852">SUM(F130)</f>
        <v>0</v>
      </c>
      <c r="G129" s="9">
        <f t="shared" ref="G129" si="853">SUM(G130)</f>
        <v>0</v>
      </c>
      <c r="H129" s="9">
        <f t="shared" ref="H129" si="854">SUM(H130)</f>
        <v>0</v>
      </c>
      <c r="I129" s="9">
        <f t="shared" ref="I129" si="855">SUM(I130)</f>
        <v>0</v>
      </c>
      <c r="J129" s="9">
        <f t="shared" ref="J129" si="856">SUM(J130)</f>
        <v>1050</v>
      </c>
      <c r="K129" s="9">
        <f t="shared" ref="K129" si="857">SUM(K130)</f>
        <v>0</v>
      </c>
      <c r="L129" s="9">
        <f t="shared" ref="L129" si="858">SUM(L130)</f>
        <v>0</v>
      </c>
      <c r="M129" s="9">
        <f t="shared" ref="M129" si="859">SUM(M130)</f>
        <v>0</v>
      </c>
      <c r="N129" s="9">
        <f t="shared" ref="N129" si="860">SUM(N130)</f>
        <v>0</v>
      </c>
      <c r="O129" s="9">
        <f t="shared" ref="O129" si="861">SUM(O130)</f>
        <v>0</v>
      </c>
      <c r="P129" s="9">
        <f t="shared" ref="P129" si="862">SUM(P130)</f>
        <v>1050</v>
      </c>
      <c r="Q129" s="9">
        <f t="shared" ref="Q129" si="863">SUM(Q130)</f>
        <v>0</v>
      </c>
      <c r="R129" s="9">
        <f t="shared" ref="R129" si="864">SUM(R130)</f>
        <v>0</v>
      </c>
      <c r="S129" s="9">
        <f t="shared" ref="S129" si="865">SUM(S130)</f>
        <v>0</v>
      </c>
      <c r="T129" s="9">
        <f t="shared" ref="T129" si="866">SUM(T130)</f>
        <v>0</v>
      </c>
      <c r="U129" s="9">
        <f t="shared" ref="U129" si="867">SUM(U130)</f>
        <v>0</v>
      </c>
      <c r="V129" s="9">
        <f t="shared" ref="V129" si="868">SUM(V130)</f>
        <v>1050</v>
      </c>
      <c r="W129" s="9">
        <f t="shared" ref="W129" si="869">SUM(W130)</f>
        <v>1050</v>
      </c>
      <c r="X129" s="9">
        <f t="shared" ref="X129" si="870">SUM(X130)</f>
        <v>0</v>
      </c>
      <c r="Y129" s="9">
        <f t="shared" ref="Y129" si="871">SUM(Y130)</f>
        <v>1050</v>
      </c>
      <c r="Z129" s="16">
        <f t="shared" si="362"/>
        <v>0</v>
      </c>
      <c r="AA129" s="15">
        <f t="shared" si="799"/>
        <v>0</v>
      </c>
    </row>
    <row r="130" spans="1:27" ht="43.2" x14ac:dyDescent="0.3">
      <c r="A130" s="2" t="s">
        <v>200</v>
      </c>
      <c r="B130" s="43" t="s">
        <v>201</v>
      </c>
      <c r="C130" s="8">
        <v>3550</v>
      </c>
      <c r="D130" s="8">
        <v>-2500</v>
      </c>
      <c r="E130" s="8">
        <v>1050</v>
      </c>
      <c r="F130" s="8"/>
      <c r="G130" s="8"/>
      <c r="H130" s="8"/>
      <c r="I130" s="8">
        <f>SUM(F130:H130)</f>
        <v>0</v>
      </c>
      <c r="J130" s="8">
        <f>E130+I130</f>
        <v>1050</v>
      </c>
      <c r="K130" s="8">
        <v>0</v>
      </c>
      <c r="L130" s="8">
        <v>0</v>
      </c>
      <c r="M130" s="8">
        <v>0</v>
      </c>
      <c r="N130" s="8">
        <v>0</v>
      </c>
      <c r="O130" s="8">
        <f>L130+N130</f>
        <v>0</v>
      </c>
      <c r="P130" s="8">
        <f>J130-O130</f>
        <v>1050</v>
      </c>
      <c r="Q130" s="8">
        <v>0</v>
      </c>
      <c r="R130" s="8">
        <v>0</v>
      </c>
      <c r="S130" s="8">
        <f>N130-R130</f>
        <v>0</v>
      </c>
      <c r="T130" s="8">
        <v>0</v>
      </c>
      <c r="U130" s="8">
        <v>0</v>
      </c>
      <c r="V130" s="8">
        <v>1050</v>
      </c>
      <c r="W130" s="8">
        <v>1050</v>
      </c>
      <c r="X130" s="8">
        <f>R130-U130</f>
        <v>0</v>
      </c>
      <c r="Y130" s="79">
        <f>E130-K130</f>
        <v>1050</v>
      </c>
      <c r="Z130" s="15">
        <f t="shared" si="362"/>
        <v>0</v>
      </c>
      <c r="AA130" s="15">
        <f t="shared" si="799"/>
        <v>0</v>
      </c>
    </row>
    <row r="131" spans="1:27" x14ac:dyDescent="0.3">
      <c r="A131" s="3">
        <v>8401</v>
      </c>
      <c r="B131" s="84" t="s">
        <v>116</v>
      </c>
      <c r="C131" s="9">
        <f>SUM(C132)</f>
        <v>11000</v>
      </c>
      <c r="D131" s="9">
        <f t="shared" ref="D131:E131" si="872">SUM(D132)</f>
        <v>28500</v>
      </c>
      <c r="E131" s="9">
        <f t="shared" si="872"/>
        <v>39500</v>
      </c>
      <c r="F131" s="9">
        <f t="shared" ref="F131" si="873">SUM(F132)</f>
        <v>0</v>
      </c>
      <c r="G131" s="9">
        <f t="shared" ref="G131" si="874">SUM(G132)</f>
        <v>0</v>
      </c>
      <c r="H131" s="9">
        <f t="shared" ref="H131" si="875">SUM(H132)</f>
        <v>0</v>
      </c>
      <c r="I131" s="9">
        <f t="shared" ref="I131" si="876">SUM(I132)</f>
        <v>0</v>
      </c>
      <c r="J131" s="9">
        <f t="shared" ref="J131" si="877">SUM(J132)</f>
        <v>39500</v>
      </c>
      <c r="K131" s="9">
        <f t="shared" ref="K131" si="878">SUM(K132)</f>
        <v>37261.199999999997</v>
      </c>
      <c r="L131" s="9">
        <f t="shared" ref="L131" si="879">SUM(L132)</f>
        <v>37261.199999999997</v>
      </c>
      <c r="M131" s="9">
        <f t="shared" ref="M131" si="880">SUM(M132)</f>
        <v>0</v>
      </c>
      <c r="N131" s="9">
        <f t="shared" ref="N131" si="881">SUM(N132)</f>
        <v>0</v>
      </c>
      <c r="O131" s="9">
        <f t="shared" ref="O131" si="882">SUM(O132)</f>
        <v>37261.199999999997</v>
      </c>
      <c r="P131" s="9">
        <f t="shared" ref="P131" si="883">SUM(P132)</f>
        <v>2238.8000000000029</v>
      </c>
      <c r="Q131" s="9">
        <f t="shared" ref="Q131" si="884">SUM(Q132)</f>
        <v>0</v>
      </c>
      <c r="R131" s="9">
        <f t="shared" ref="R131" si="885">SUM(R132)</f>
        <v>0</v>
      </c>
      <c r="S131" s="9">
        <f t="shared" ref="S131" si="886">SUM(S132)</f>
        <v>0</v>
      </c>
      <c r="T131" s="9">
        <f t="shared" ref="T131" si="887">SUM(T132)</f>
        <v>0</v>
      </c>
      <c r="U131" s="9">
        <f t="shared" ref="U131" si="888">SUM(U132)</f>
        <v>0</v>
      </c>
      <c r="V131" s="9">
        <f t="shared" ref="V131" si="889">SUM(V132)</f>
        <v>39500</v>
      </c>
      <c r="W131" s="9">
        <f t="shared" ref="W131" si="890">SUM(W132)</f>
        <v>39500</v>
      </c>
      <c r="X131" s="9">
        <f t="shared" ref="X131" si="891">SUM(X132)</f>
        <v>0</v>
      </c>
      <c r="Y131" s="9">
        <f t="shared" ref="Y131" si="892">SUM(Y132)</f>
        <v>2238.8000000000029</v>
      </c>
      <c r="Z131" s="16">
        <f t="shared" ref="Z131:Z194" si="893">R131/J131</f>
        <v>0</v>
      </c>
      <c r="AA131" s="15">
        <f t="shared" si="799"/>
        <v>0.94332151898734173</v>
      </c>
    </row>
    <row r="132" spans="1:27" ht="43.2" x14ac:dyDescent="0.3">
      <c r="A132" s="2" t="s">
        <v>202</v>
      </c>
      <c r="B132" s="43" t="s">
        <v>201</v>
      </c>
      <c r="C132" s="8">
        <v>11000</v>
      </c>
      <c r="D132" s="8">
        <v>28500</v>
      </c>
      <c r="E132" s="8">
        <v>39500</v>
      </c>
      <c r="F132" s="8"/>
      <c r="G132" s="8"/>
      <c r="H132" s="8"/>
      <c r="I132" s="8">
        <f>SUM(F132:H132)</f>
        <v>0</v>
      </c>
      <c r="J132" s="8">
        <f>E132+I132</f>
        <v>39500</v>
      </c>
      <c r="K132" s="8">
        <v>37261.199999999997</v>
      </c>
      <c r="L132" s="8">
        <v>37261.199999999997</v>
      </c>
      <c r="M132" s="8">
        <v>0</v>
      </c>
      <c r="N132" s="8">
        <v>0</v>
      </c>
      <c r="O132" s="8">
        <f>L132+N132</f>
        <v>37261.199999999997</v>
      </c>
      <c r="P132" s="8">
        <f>J132-O132</f>
        <v>2238.8000000000029</v>
      </c>
      <c r="Q132" s="8">
        <v>0</v>
      </c>
      <c r="R132" s="8">
        <v>0</v>
      </c>
      <c r="S132" s="8">
        <f>N132-R132</f>
        <v>0</v>
      </c>
      <c r="T132" s="8">
        <v>0</v>
      </c>
      <c r="U132" s="8">
        <v>0</v>
      </c>
      <c r="V132" s="8">
        <v>39500</v>
      </c>
      <c r="W132" s="8">
        <v>39500</v>
      </c>
      <c r="X132" s="8">
        <f>R132-U132</f>
        <v>0</v>
      </c>
      <c r="Y132" s="79">
        <f>E132-K132</f>
        <v>2238.8000000000029</v>
      </c>
      <c r="Z132" s="15">
        <f t="shared" si="893"/>
        <v>0</v>
      </c>
      <c r="AA132" s="15">
        <f t="shared" si="799"/>
        <v>0.94332151898734173</v>
      </c>
    </row>
    <row r="133" spans="1:27" ht="21" x14ac:dyDescent="0.4">
      <c r="A133" s="11"/>
      <c r="B133" s="11" t="s">
        <v>203</v>
      </c>
      <c r="C133" s="74">
        <f>+C134+C136+C138+C142+C144</f>
        <v>145250</v>
      </c>
      <c r="D133" s="74">
        <f t="shared" ref="D133:E133" si="894">+D134+D136+D138+D142+D144</f>
        <v>0</v>
      </c>
      <c r="E133" s="74">
        <f t="shared" si="894"/>
        <v>145250</v>
      </c>
      <c r="F133" s="74">
        <f t="shared" ref="F133" si="895">+F134+F136+F138+F142+F144</f>
        <v>0</v>
      </c>
      <c r="G133" s="74">
        <f t="shared" ref="G133" si="896">+G134+G136+G138+G142+G144</f>
        <v>0</v>
      </c>
      <c r="H133" s="74">
        <f t="shared" ref="H133" si="897">+H134+H136+H138+H142+H144</f>
        <v>0</v>
      </c>
      <c r="I133" s="74">
        <f t="shared" ref="I133" si="898">+I134+I136+I138+I142+I144</f>
        <v>0</v>
      </c>
      <c r="J133" s="74">
        <f t="shared" ref="J133" si="899">+J134+J136+J138+J142+J144</f>
        <v>145250</v>
      </c>
      <c r="K133" s="74">
        <f t="shared" ref="K133" si="900">+K134+K136+K138+K142+K144</f>
        <v>75781.63</v>
      </c>
      <c r="L133" s="74">
        <f t="shared" ref="L133" si="901">+L134+L136+L138+L142+L144</f>
        <v>0</v>
      </c>
      <c r="M133" s="74">
        <f t="shared" ref="M133" si="902">+M134+M136+M138+M142+M144</f>
        <v>75781.63</v>
      </c>
      <c r="N133" s="74">
        <f t="shared" ref="N133" si="903">+N134+N136+N138+N142+N144</f>
        <v>75781.63</v>
      </c>
      <c r="O133" s="74">
        <f t="shared" ref="O133" si="904">+O134+O136+O138+O142+O144</f>
        <v>75781.63</v>
      </c>
      <c r="P133" s="74">
        <f t="shared" ref="P133" si="905">+P134+P136+P138+P142+P144</f>
        <v>69468.37</v>
      </c>
      <c r="Q133" s="74">
        <f t="shared" ref="Q133" si="906">+Q134+Q136+Q138+Q142+Q144</f>
        <v>68181.63</v>
      </c>
      <c r="R133" s="74">
        <f t="shared" ref="R133" si="907">+R134+R136+R138+R142+R144</f>
        <v>68181.63</v>
      </c>
      <c r="S133" s="74">
        <f t="shared" ref="S133" si="908">+S134+S136+S138+S142+S144</f>
        <v>7600</v>
      </c>
      <c r="T133" s="74">
        <f t="shared" ref="T133" si="909">+T134+T136+T138+T142+T144</f>
        <v>68006.38</v>
      </c>
      <c r="U133" s="74">
        <f t="shared" ref="U133" si="910">+U134+U136+U138+U142+U144</f>
        <v>68006.38</v>
      </c>
      <c r="V133" s="74">
        <f t="shared" ref="V133" si="911">+V134+V136+V138+V142+V144</f>
        <v>69468.37</v>
      </c>
      <c r="W133" s="74">
        <f t="shared" ref="W133" si="912">+W134+W136+W138+W142+W144</f>
        <v>77068.37</v>
      </c>
      <c r="X133" s="74">
        <f t="shared" ref="X133" si="913">+X134+X136+X138+X142+X144</f>
        <v>175.25</v>
      </c>
      <c r="Y133" s="74">
        <f t="shared" ref="Y133" si="914">+Y134+Y136+Y138+Y142+Y144</f>
        <v>69468.37</v>
      </c>
      <c r="Z133" s="24">
        <f t="shared" si="893"/>
        <v>0.46940881239242688</v>
      </c>
      <c r="AA133" s="22">
        <f t="shared" si="799"/>
        <v>0.52173239242685032</v>
      </c>
    </row>
    <row r="134" spans="1:27" x14ac:dyDescent="0.3">
      <c r="A134" s="3">
        <v>5302</v>
      </c>
      <c r="B134" s="84" t="s">
        <v>22</v>
      </c>
      <c r="C134" s="9">
        <f>SUM(C135)</f>
        <v>8000</v>
      </c>
      <c r="D134" s="9">
        <f t="shared" ref="D134:E134" si="915">SUM(D135)</f>
        <v>0</v>
      </c>
      <c r="E134" s="9">
        <f t="shared" si="915"/>
        <v>8000</v>
      </c>
      <c r="F134" s="9">
        <f t="shared" ref="F134" si="916">SUM(F135)</f>
        <v>0</v>
      </c>
      <c r="G134" s="9">
        <f t="shared" ref="G134" si="917">SUM(G135)</f>
        <v>0</v>
      </c>
      <c r="H134" s="9">
        <f t="shared" ref="H134" si="918">SUM(H135)</f>
        <v>0</v>
      </c>
      <c r="I134" s="9">
        <f t="shared" ref="I134" si="919">SUM(I135)</f>
        <v>0</v>
      </c>
      <c r="J134" s="9">
        <f t="shared" ref="J134" si="920">SUM(J135)</f>
        <v>8000</v>
      </c>
      <c r="K134" s="9">
        <f t="shared" ref="K134" si="921">SUM(K135)</f>
        <v>0</v>
      </c>
      <c r="L134" s="9">
        <f t="shared" ref="L134" si="922">SUM(L135)</f>
        <v>0</v>
      </c>
      <c r="M134" s="9">
        <f t="shared" ref="M134" si="923">SUM(M135)</f>
        <v>0</v>
      </c>
      <c r="N134" s="9">
        <f t="shared" ref="N134" si="924">SUM(N135)</f>
        <v>0</v>
      </c>
      <c r="O134" s="9">
        <f t="shared" ref="O134" si="925">SUM(O135)</f>
        <v>0</v>
      </c>
      <c r="P134" s="9">
        <f t="shared" ref="P134" si="926">SUM(P135)</f>
        <v>8000</v>
      </c>
      <c r="Q134" s="9">
        <f t="shared" ref="Q134" si="927">SUM(Q135)</f>
        <v>0</v>
      </c>
      <c r="R134" s="9">
        <f t="shared" ref="R134" si="928">SUM(R135)</f>
        <v>0</v>
      </c>
      <c r="S134" s="9">
        <f t="shared" ref="S134" si="929">SUM(S135)</f>
        <v>0</v>
      </c>
      <c r="T134" s="9">
        <f t="shared" ref="T134" si="930">SUM(T135)</f>
        <v>0</v>
      </c>
      <c r="U134" s="9">
        <f t="shared" ref="U134" si="931">SUM(U135)</f>
        <v>0</v>
      </c>
      <c r="V134" s="9">
        <f t="shared" ref="V134" si="932">SUM(V135)</f>
        <v>8000</v>
      </c>
      <c r="W134" s="9">
        <f t="shared" ref="W134" si="933">SUM(W135)</f>
        <v>8000</v>
      </c>
      <c r="X134" s="9">
        <f t="shared" ref="X134" si="934">SUM(X135)</f>
        <v>0</v>
      </c>
      <c r="Y134" s="9">
        <f t="shared" ref="Y134" si="935">SUM(Y135)</f>
        <v>8000</v>
      </c>
      <c r="Z134" s="16">
        <f t="shared" si="893"/>
        <v>0</v>
      </c>
      <c r="AA134" s="15">
        <f t="shared" si="799"/>
        <v>0</v>
      </c>
    </row>
    <row r="135" spans="1:27" ht="43.2" x14ac:dyDescent="0.3">
      <c r="A135" s="2" t="s">
        <v>204</v>
      </c>
      <c r="B135" s="43" t="s">
        <v>36</v>
      </c>
      <c r="C135" s="8">
        <v>8000</v>
      </c>
      <c r="D135" s="8">
        <v>0</v>
      </c>
      <c r="E135" s="8">
        <v>8000</v>
      </c>
      <c r="F135" s="8"/>
      <c r="G135" s="8">
        <v>0</v>
      </c>
      <c r="H135" s="8"/>
      <c r="I135" s="8">
        <f t="shared" ref="I135" si="936">SUM(F135:H135)</f>
        <v>0</v>
      </c>
      <c r="J135" s="8">
        <f t="shared" ref="J135" si="937">E135+I135</f>
        <v>8000</v>
      </c>
      <c r="K135" s="8">
        <v>0</v>
      </c>
      <c r="L135" s="8">
        <v>0</v>
      </c>
      <c r="M135" s="8">
        <v>0</v>
      </c>
      <c r="N135" s="8">
        <v>0</v>
      </c>
      <c r="O135" s="8">
        <f>L135+N135</f>
        <v>0</v>
      </c>
      <c r="P135" s="8">
        <f>J135-O135</f>
        <v>8000</v>
      </c>
      <c r="Q135" s="8">
        <v>0</v>
      </c>
      <c r="R135" s="8">
        <v>0</v>
      </c>
      <c r="S135" s="8">
        <f>N135-R135</f>
        <v>0</v>
      </c>
      <c r="T135" s="8">
        <v>0</v>
      </c>
      <c r="U135" s="8">
        <v>0</v>
      </c>
      <c r="V135" s="8">
        <v>8000</v>
      </c>
      <c r="W135" s="8">
        <v>8000</v>
      </c>
      <c r="X135" s="8">
        <f>R135-U135</f>
        <v>0</v>
      </c>
      <c r="Y135" s="79">
        <f>E135-K135</f>
        <v>8000</v>
      </c>
      <c r="Z135" s="15">
        <f t="shared" si="893"/>
        <v>0</v>
      </c>
      <c r="AA135" s="15">
        <f t="shared" si="799"/>
        <v>0</v>
      </c>
    </row>
    <row r="136" spans="1:27" x14ac:dyDescent="0.3">
      <c r="A136" s="3">
        <v>5307</v>
      </c>
      <c r="B136" s="84" t="s">
        <v>188</v>
      </c>
      <c r="C136" s="9">
        <f>SUM(C137)</f>
        <v>1000</v>
      </c>
      <c r="D136" s="9">
        <f t="shared" ref="D136:E136" si="938">SUM(D137)</f>
        <v>0</v>
      </c>
      <c r="E136" s="9">
        <f t="shared" si="938"/>
        <v>1000</v>
      </c>
      <c r="F136" s="9">
        <f t="shared" ref="F136" si="939">SUM(F137)</f>
        <v>0</v>
      </c>
      <c r="G136" s="9">
        <f t="shared" ref="G136" si="940">SUM(G137)</f>
        <v>0</v>
      </c>
      <c r="H136" s="9">
        <f t="shared" ref="H136" si="941">SUM(H137)</f>
        <v>0</v>
      </c>
      <c r="I136" s="9">
        <f t="shared" ref="I136" si="942">SUM(I137)</f>
        <v>0</v>
      </c>
      <c r="J136" s="9">
        <f t="shared" ref="J136" si="943">SUM(J137)</f>
        <v>1000</v>
      </c>
      <c r="K136" s="9">
        <f t="shared" ref="K136" si="944">SUM(K137)</f>
        <v>0</v>
      </c>
      <c r="L136" s="9">
        <f t="shared" ref="L136" si="945">SUM(L137)</f>
        <v>0</v>
      </c>
      <c r="M136" s="9">
        <f t="shared" ref="M136" si="946">SUM(M137)</f>
        <v>0</v>
      </c>
      <c r="N136" s="9">
        <f t="shared" ref="N136" si="947">SUM(N137)</f>
        <v>0</v>
      </c>
      <c r="O136" s="9">
        <f t="shared" ref="O136" si="948">SUM(O137)</f>
        <v>0</v>
      </c>
      <c r="P136" s="9">
        <f t="shared" ref="P136" si="949">SUM(P137)</f>
        <v>1000</v>
      </c>
      <c r="Q136" s="9">
        <f t="shared" ref="Q136" si="950">SUM(Q137)</f>
        <v>0</v>
      </c>
      <c r="R136" s="9">
        <f t="shared" ref="R136" si="951">SUM(R137)</f>
        <v>0</v>
      </c>
      <c r="S136" s="9">
        <f t="shared" ref="S136" si="952">SUM(S137)</f>
        <v>0</v>
      </c>
      <c r="T136" s="9">
        <f t="shared" ref="T136" si="953">SUM(T137)</f>
        <v>0</v>
      </c>
      <c r="U136" s="9">
        <f t="shared" ref="U136" si="954">SUM(U137)</f>
        <v>0</v>
      </c>
      <c r="V136" s="9">
        <f t="shared" ref="V136" si="955">SUM(V137)</f>
        <v>1000</v>
      </c>
      <c r="W136" s="9">
        <f t="shared" ref="W136" si="956">SUM(W137)</f>
        <v>1000</v>
      </c>
      <c r="X136" s="9">
        <f t="shared" ref="X136" si="957">SUM(X137)</f>
        <v>0</v>
      </c>
      <c r="Y136" s="9">
        <f t="shared" ref="Y136" si="958">SUM(Y137)</f>
        <v>1000</v>
      </c>
      <c r="Z136" s="16">
        <f t="shared" si="893"/>
        <v>0</v>
      </c>
      <c r="AA136" s="15">
        <f t="shared" si="799"/>
        <v>0</v>
      </c>
    </row>
    <row r="137" spans="1:27" ht="43.2" x14ac:dyDescent="0.3">
      <c r="A137" s="2" t="s">
        <v>205</v>
      </c>
      <c r="B137" s="43" t="s">
        <v>196</v>
      </c>
      <c r="C137" s="8">
        <v>1000</v>
      </c>
      <c r="D137" s="8">
        <v>0</v>
      </c>
      <c r="E137" s="8">
        <v>1000</v>
      </c>
      <c r="F137" s="8"/>
      <c r="G137" s="8"/>
      <c r="H137" s="8"/>
      <c r="I137" s="8">
        <f t="shared" ref="I137" si="959">SUM(F137:H137)</f>
        <v>0</v>
      </c>
      <c r="J137" s="8">
        <f t="shared" ref="J137" si="960">E137+I137</f>
        <v>1000</v>
      </c>
      <c r="K137" s="8">
        <v>0</v>
      </c>
      <c r="L137" s="8">
        <v>0</v>
      </c>
      <c r="M137" s="8">
        <v>0</v>
      </c>
      <c r="N137" s="8">
        <v>0</v>
      </c>
      <c r="O137" s="8">
        <f>L137+N137</f>
        <v>0</v>
      </c>
      <c r="P137" s="8">
        <f>J137-O137</f>
        <v>1000</v>
      </c>
      <c r="Q137" s="8">
        <v>0</v>
      </c>
      <c r="R137" s="8">
        <v>0</v>
      </c>
      <c r="S137" s="8">
        <f>N137-R137</f>
        <v>0</v>
      </c>
      <c r="T137" s="8">
        <v>0</v>
      </c>
      <c r="U137" s="8">
        <v>0</v>
      </c>
      <c r="V137" s="8">
        <v>1000</v>
      </c>
      <c r="W137" s="8">
        <v>1000</v>
      </c>
      <c r="X137" s="8">
        <f>R137-U137</f>
        <v>0</v>
      </c>
      <c r="Y137" s="79">
        <f>E137-K137</f>
        <v>1000</v>
      </c>
      <c r="Z137" s="15">
        <f t="shared" si="893"/>
        <v>0</v>
      </c>
      <c r="AA137" s="15">
        <f t="shared" si="799"/>
        <v>0</v>
      </c>
    </row>
    <row r="138" spans="1:27" x14ac:dyDescent="0.3">
      <c r="A138" s="3">
        <v>7302</v>
      </c>
      <c r="B138" s="84" t="s">
        <v>22</v>
      </c>
      <c r="C138" s="9">
        <f>SUM(C139:C141)</f>
        <v>123800</v>
      </c>
      <c r="D138" s="9">
        <f t="shared" ref="D138:F138" si="961">SUM(D139:D141)</f>
        <v>6460</v>
      </c>
      <c r="E138" s="9">
        <f t="shared" si="961"/>
        <v>130260</v>
      </c>
      <c r="F138" s="9">
        <f t="shared" si="961"/>
        <v>0</v>
      </c>
      <c r="G138" s="9">
        <f t="shared" ref="G138" si="962">SUM(G139:G141)</f>
        <v>0</v>
      </c>
      <c r="H138" s="9">
        <f t="shared" ref="H138" si="963">SUM(H139:H141)</f>
        <v>0</v>
      </c>
      <c r="I138" s="9">
        <f t="shared" ref="I138" si="964">SUM(I139:I141)</f>
        <v>0</v>
      </c>
      <c r="J138" s="9">
        <f t="shared" ref="J138" si="965">SUM(J139:J141)</f>
        <v>130260</v>
      </c>
      <c r="K138" s="9">
        <f t="shared" ref="K138" si="966">SUM(K139:K141)</f>
        <v>69797.63</v>
      </c>
      <c r="L138" s="9">
        <f t="shared" ref="L138" si="967">SUM(L139:L141)</f>
        <v>0</v>
      </c>
      <c r="M138" s="9">
        <f t="shared" ref="M138" si="968">SUM(M139:M141)</f>
        <v>69797.63</v>
      </c>
      <c r="N138" s="9">
        <f t="shared" ref="N138" si="969">SUM(N139:N141)</f>
        <v>69797.63</v>
      </c>
      <c r="O138" s="9">
        <f t="shared" ref="O138" si="970">SUM(O139:O141)</f>
        <v>69797.63</v>
      </c>
      <c r="P138" s="9">
        <f t="shared" ref="P138" si="971">SUM(P139:P141)</f>
        <v>60462.37</v>
      </c>
      <c r="Q138" s="9">
        <f t="shared" ref="Q138" si="972">SUM(Q139:Q141)</f>
        <v>62197.63</v>
      </c>
      <c r="R138" s="9">
        <f t="shared" ref="R138" si="973">SUM(R139:R141)</f>
        <v>62197.63</v>
      </c>
      <c r="S138" s="9">
        <f t="shared" ref="S138" si="974">SUM(S139:S141)</f>
        <v>7600</v>
      </c>
      <c r="T138" s="9">
        <f t="shared" ref="T138" si="975">SUM(T139:T141)</f>
        <v>62022.38</v>
      </c>
      <c r="U138" s="9">
        <f t="shared" ref="U138" si="976">SUM(U139:U141)</f>
        <v>62022.38</v>
      </c>
      <c r="V138" s="9">
        <f t="shared" ref="V138" si="977">SUM(V139:V141)</f>
        <v>60462.37</v>
      </c>
      <c r="W138" s="9">
        <f t="shared" ref="W138" si="978">SUM(W139:W141)</f>
        <v>68062.37</v>
      </c>
      <c r="X138" s="9">
        <f t="shared" ref="X138" si="979">SUM(X139:X141)</f>
        <v>175.25</v>
      </c>
      <c r="Y138" s="9">
        <f t="shared" ref="Y138" si="980">SUM(Y139:Y141)</f>
        <v>60462.37</v>
      </c>
      <c r="Z138" s="16">
        <f t="shared" si="893"/>
        <v>0.47748833103024718</v>
      </c>
      <c r="AA138" s="15">
        <f t="shared" si="799"/>
        <v>0.53583317979425771</v>
      </c>
    </row>
    <row r="139" spans="1:27" ht="43.2" x14ac:dyDescent="0.3">
      <c r="A139" s="2" t="s">
        <v>206</v>
      </c>
      <c r="B139" s="43" t="s">
        <v>207</v>
      </c>
      <c r="C139" s="8">
        <v>100000</v>
      </c>
      <c r="D139" s="8">
        <v>6460</v>
      </c>
      <c r="E139" s="8">
        <v>106460</v>
      </c>
      <c r="F139" s="8"/>
      <c r="G139" s="8"/>
      <c r="H139" s="8"/>
      <c r="I139" s="8">
        <f t="shared" ref="I139:I141" si="981">SUM(F139:H139)</f>
        <v>0</v>
      </c>
      <c r="J139" s="8">
        <f t="shared" ref="J139:J141" si="982">E139+I139</f>
        <v>106460</v>
      </c>
      <c r="K139" s="8">
        <v>63497.63</v>
      </c>
      <c r="L139" s="8">
        <v>0</v>
      </c>
      <c r="M139" s="8">
        <v>63497.63</v>
      </c>
      <c r="N139" s="8">
        <v>63497.63</v>
      </c>
      <c r="O139" s="8">
        <f t="shared" ref="O139:O141" si="983">L139+N139</f>
        <v>63497.63</v>
      </c>
      <c r="P139" s="8">
        <f>J139-O139</f>
        <v>42962.37</v>
      </c>
      <c r="Q139" s="8">
        <v>55897.63</v>
      </c>
      <c r="R139" s="8">
        <v>55897.63</v>
      </c>
      <c r="S139" s="8">
        <f t="shared" ref="S139:S141" si="984">N139-R139</f>
        <v>7600</v>
      </c>
      <c r="T139" s="8">
        <v>55722.38</v>
      </c>
      <c r="U139" s="8">
        <v>55722.38</v>
      </c>
      <c r="V139" s="8">
        <v>42962.37</v>
      </c>
      <c r="W139" s="8">
        <v>50562.37</v>
      </c>
      <c r="X139" s="8">
        <f t="shared" ref="X139:X141" si="985">R139-U139</f>
        <v>175.25</v>
      </c>
      <c r="Y139" s="79">
        <f>E139-K139</f>
        <v>42962.37</v>
      </c>
      <c r="Z139" s="15">
        <f t="shared" si="893"/>
        <v>0.52505758031185423</v>
      </c>
      <c r="AA139" s="15">
        <f t="shared" si="799"/>
        <v>0.5964458951718955</v>
      </c>
    </row>
    <row r="140" spans="1:27" ht="43.2" x14ac:dyDescent="0.3">
      <c r="A140" s="2" t="s">
        <v>208</v>
      </c>
      <c r="B140" s="43" t="s">
        <v>209</v>
      </c>
      <c r="C140" s="8">
        <v>17500</v>
      </c>
      <c r="D140" s="8">
        <v>0</v>
      </c>
      <c r="E140" s="8">
        <v>17500</v>
      </c>
      <c r="F140" s="8"/>
      <c r="G140" s="8">
        <v>0</v>
      </c>
      <c r="H140" s="8"/>
      <c r="I140" s="8">
        <f t="shared" si="981"/>
        <v>0</v>
      </c>
      <c r="J140" s="8">
        <f t="shared" si="982"/>
        <v>17500</v>
      </c>
      <c r="K140" s="8">
        <v>6300</v>
      </c>
      <c r="L140" s="8">
        <v>0</v>
      </c>
      <c r="M140" s="8">
        <v>6300</v>
      </c>
      <c r="N140" s="8">
        <v>6300</v>
      </c>
      <c r="O140" s="8">
        <f t="shared" si="983"/>
        <v>6300</v>
      </c>
      <c r="P140" s="8">
        <f>J140-O140</f>
        <v>11200</v>
      </c>
      <c r="Q140" s="8">
        <v>6300</v>
      </c>
      <c r="R140" s="8">
        <v>6300</v>
      </c>
      <c r="S140" s="8">
        <f t="shared" si="984"/>
        <v>0</v>
      </c>
      <c r="T140" s="8">
        <v>6300</v>
      </c>
      <c r="U140" s="8">
        <v>6300</v>
      </c>
      <c r="V140" s="8">
        <v>11200</v>
      </c>
      <c r="W140" s="8">
        <v>11200</v>
      </c>
      <c r="X140" s="8">
        <f t="shared" si="985"/>
        <v>0</v>
      </c>
      <c r="Y140" s="79">
        <f>E140-K140</f>
        <v>11200</v>
      </c>
      <c r="Z140" s="15">
        <f t="shared" si="893"/>
        <v>0.36</v>
      </c>
      <c r="AA140" s="15">
        <f t="shared" si="799"/>
        <v>0.36</v>
      </c>
    </row>
    <row r="141" spans="1:27" ht="43.2" x14ac:dyDescent="0.3">
      <c r="A141" s="2" t="s">
        <v>210</v>
      </c>
      <c r="B141" s="43" t="s">
        <v>211</v>
      </c>
      <c r="C141" s="8">
        <v>6300</v>
      </c>
      <c r="D141" s="8">
        <v>0</v>
      </c>
      <c r="E141" s="8">
        <v>6300</v>
      </c>
      <c r="F141" s="8"/>
      <c r="G141" s="8">
        <v>0</v>
      </c>
      <c r="H141" s="8"/>
      <c r="I141" s="8">
        <f t="shared" si="981"/>
        <v>0</v>
      </c>
      <c r="J141" s="8">
        <f t="shared" si="982"/>
        <v>6300</v>
      </c>
      <c r="K141" s="8">
        <v>0</v>
      </c>
      <c r="L141" s="8">
        <v>0</v>
      </c>
      <c r="M141" s="8">
        <v>0</v>
      </c>
      <c r="N141" s="8">
        <v>0</v>
      </c>
      <c r="O141" s="8">
        <f t="shared" si="983"/>
        <v>0</v>
      </c>
      <c r="P141" s="8">
        <f>J141-O141</f>
        <v>6300</v>
      </c>
      <c r="Q141" s="8">
        <v>0</v>
      </c>
      <c r="R141" s="8">
        <v>0</v>
      </c>
      <c r="S141" s="8">
        <f t="shared" si="984"/>
        <v>0</v>
      </c>
      <c r="T141" s="8">
        <v>0</v>
      </c>
      <c r="U141" s="8">
        <v>0</v>
      </c>
      <c r="V141" s="8">
        <v>6300</v>
      </c>
      <c r="W141" s="8">
        <v>6300</v>
      </c>
      <c r="X141" s="8">
        <f t="shared" si="985"/>
        <v>0</v>
      </c>
      <c r="Y141" s="79">
        <f>E141-K141</f>
        <v>6300</v>
      </c>
      <c r="Z141" s="15">
        <f t="shared" si="893"/>
        <v>0</v>
      </c>
      <c r="AA141" s="15">
        <f t="shared" si="799"/>
        <v>0</v>
      </c>
    </row>
    <row r="142" spans="1:27" s="19" customFormat="1" ht="28.8" x14ac:dyDescent="0.3">
      <c r="A142" s="3">
        <v>7308</v>
      </c>
      <c r="B142" s="84" t="s">
        <v>179</v>
      </c>
      <c r="C142" s="9">
        <f>SUM(C143)</f>
        <v>0</v>
      </c>
      <c r="D142" s="9">
        <f t="shared" ref="D142:E142" si="986">SUM(D143)</f>
        <v>390</v>
      </c>
      <c r="E142" s="9">
        <f t="shared" si="986"/>
        <v>390</v>
      </c>
      <c r="F142" s="9">
        <f t="shared" ref="F142" si="987">SUM(F143)</f>
        <v>0</v>
      </c>
      <c r="G142" s="9">
        <f t="shared" ref="G142" si="988">SUM(G143)</f>
        <v>0</v>
      </c>
      <c r="H142" s="9">
        <f t="shared" ref="H142" si="989">SUM(H143)</f>
        <v>0</v>
      </c>
      <c r="I142" s="9">
        <f t="shared" ref="I142" si="990">SUM(I143)</f>
        <v>0</v>
      </c>
      <c r="J142" s="9">
        <f t="shared" ref="J142" si="991">SUM(J143)</f>
        <v>390</v>
      </c>
      <c r="K142" s="9">
        <f t="shared" ref="K142" si="992">SUM(K143)</f>
        <v>385</v>
      </c>
      <c r="L142" s="9">
        <f t="shared" ref="L142" si="993">SUM(L143)</f>
        <v>0</v>
      </c>
      <c r="M142" s="9">
        <f t="shared" ref="M142" si="994">SUM(M143)</f>
        <v>385</v>
      </c>
      <c r="N142" s="9">
        <f t="shared" ref="N142" si="995">SUM(N143)</f>
        <v>385</v>
      </c>
      <c r="O142" s="9">
        <f t="shared" ref="O142" si="996">SUM(O143)</f>
        <v>385</v>
      </c>
      <c r="P142" s="9">
        <f t="shared" ref="P142" si="997">SUM(P143)</f>
        <v>5</v>
      </c>
      <c r="Q142" s="9">
        <f t="shared" ref="Q142" si="998">SUM(Q143)</f>
        <v>385</v>
      </c>
      <c r="R142" s="9">
        <f t="shared" ref="R142" si="999">SUM(R143)</f>
        <v>385</v>
      </c>
      <c r="S142" s="9">
        <f t="shared" ref="S142" si="1000">SUM(S143)</f>
        <v>0</v>
      </c>
      <c r="T142" s="9">
        <f t="shared" ref="T142" si="1001">SUM(T143)</f>
        <v>385</v>
      </c>
      <c r="U142" s="9">
        <f t="shared" ref="U142" si="1002">SUM(U143)</f>
        <v>385</v>
      </c>
      <c r="V142" s="9">
        <f t="shared" ref="V142" si="1003">SUM(V143)</f>
        <v>5</v>
      </c>
      <c r="W142" s="9">
        <f t="shared" ref="W142" si="1004">SUM(W143)</f>
        <v>5</v>
      </c>
      <c r="X142" s="9">
        <f t="shared" ref="X142" si="1005">SUM(X143)</f>
        <v>0</v>
      </c>
      <c r="Y142" s="9">
        <f t="shared" ref="Y142" si="1006">SUM(Y143)</f>
        <v>5</v>
      </c>
      <c r="Z142" s="34">
        <f t="shared" si="893"/>
        <v>0.98717948717948723</v>
      </c>
      <c r="AA142" s="34">
        <f t="shared" si="799"/>
        <v>0.98717948717948723</v>
      </c>
    </row>
    <row r="143" spans="1:27" ht="43.2" x14ac:dyDescent="0.3">
      <c r="A143" s="2" t="s">
        <v>338</v>
      </c>
      <c r="B143" s="43" t="s">
        <v>84</v>
      </c>
      <c r="C143" s="8">
        <v>0</v>
      </c>
      <c r="D143" s="8">
        <v>390</v>
      </c>
      <c r="E143" s="8">
        <v>390</v>
      </c>
      <c r="F143" s="8"/>
      <c r="G143" s="8"/>
      <c r="H143" s="8"/>
      <c r="I143" s="8">
        <f t="shared" ref="I143" si="1007">SUM(F143:H143)</f>
        <v>0</v>
      </c>
      <c r="J143" s="8">
        <f t="shared" ref="J143" si="1008">E143+I143</f>
        <v>390</v>
      </c>
      <c r="K143" s="8">
        <v>385</v>
      </c>
      <c r="L143" s="8">
        <v>0</v>
      </c>
      <c r="M143" s="8">
        <v>385</v>
      </c>
      <c r="N143" s="8">
        <v>385</v>
      </c>
      <c r="O143" s="8">
        <f>L143+N143</f>
        <v>385</v>
      </c>
      <c r="P143" s="8">
        <f>J143-O143</f>
        <v>5</v>
      </c>
      <c r="Q143" s="8">
        <v>385</v>
      </c>
      <c r="R143" s="8">
        <v>385</v>
      </c>
      <c r="S143" s="8">
        <f>N143-R143</f>
        <v>0</v>
      </c>
      <c r="T143" s="8">
        <v>385</v>
      </c>
      <c r="U143" s="8">
        <v>385</v>
      </c>
      <c r="V143" s="8">
        <v>5</v>
      </c>
      <c r="W143" s="8">
        <v>5</v>
      </c>
      <c r="X143" s="8">
        <f>R143-U143</f>
        <v>0</v>
      </c>
      <c r="Y143" s="79">
        <f>E143-K143</f>
        <v>5</v>
      </c>
      <c r="Z143" s="15">
        <f t="shared" si="893"/>
        <v>0.98717948717948723</v>
      </c>
      <c r="AA143" s="15">
        <f t="shared" si="799"/>
        <v>0.98717948717948723</v>
      </c>
    </row>
    <row r="144" spans="1:27" x14ac:dyDescent="0.3">
      <c r="A144" s="3">
        <v>8401</v>
      </c>
      <c r="B144" s="84" t="s">
        <v>116</v>
      </c>
      <c r="C144" s="9">
        <f>SUM(C145:C146)</f>
        <v>12450</v>
      </c>
      <c r="D144" s="9">
        <f t="shared" ref="D144:E144" si="1009">SUM(D145:D146)</f>
        <v>-6850</v>
      </c>
      <c r="E144" s="9">
        <f t="shared" si="1009"/>
        <v>5600</v>
      </c>
      <c r="F144" s="9">
        <f t="shared" ref="F144" si="1010">SUM(F145:F146)</f>
        <v>0</v>
      </c>
      <c r="G144" s="9">
        <f t="shared" ref="G144" si="1011">SUM(G145:G146)</f>
        <v>0</v>
      </c>
      <c r="H144" s="9">
        <f t="shared" ref="H144" si="1012">SUM(H145:H146)</f>
        <v>0</v>
      </c>
      <c r="I144" s="9">
        <f t="shared" ref="I144" si="1013">SUM(I145:I146)</f>
        <v>0</v>
      </c>
      <c r="J144" s="9">
        <f t="shared" ref="J144" si="1014">SUM(J145:J146)</f>
        <v>5600</v>
      </c>
      <c r="K144" s="9">
        <f t="shared" ref="K144" si="1015">SUM(K145:K146)</f>
        <v>5599</v>
      </c>
      <c r="L144" s="9">
        <f t="shared" ref="L144" si="1016">SUM(L145:L146)</f>
        <v>0</v>
      </c>
      <c r="M144" s="9">
        <f t="shared" ref="M144" si="1017">SUM(M145:M146)</f>
        <v>5599</v>
      </c>
      <c r="N144" s="9">
        <f t="shared" ref="N144" si="1018">SUM(N145:N146)</f>
        <v>5599</v>
      </c>
      <c r="O144" s="9">
        <f t="shared" ref="O144" si="1019">SUM(O145:O146)</f>
        <v>5599</v>
      </c>
      <c r="P144" s="9">
        <f t="shared" ref="P144" si="1020">SUM(P145:P146)</f>
        <v>1</v>
      </c>
      <c r="Q144" s="9">
        <f t="shared" ref="Q144" si="1021">SUM(Q145:Q146)</f>
        <v>5599</v>
      </c>
      <c r="R144" s="9">
        <f t="shared" ref="R144" si="1022">SUM(R145:R146)</f>
        <v>5599</v>
      </c>
      <c r="S144" s="9">
        <f t="shared" ref="S144" si="1023">SUM(S145:S146)</f>
        <v>0</v>
      </c>
      <c r="T144" s="9">
        <f t="shared" ref="T144" si="1024">SUM(T145:T146)</f>
        <v>5599</v>
      </c>
      <c r="U144" s="9">
        <f t="shared" ref="U144" si="1025">SUM(U145:U146)</f>
        <v>5599</v>
      </c>
      <c r="V144" s="9">
        <f t="shared" ref="V144" si="1026">SUM(V145:V146)</f>
        <v>1</v>
      </c>
      <c r="W144" s="9">
        <f t="shared" ref="W144" si="1027">SUM(W145:W146)</f>
        <v>1</v>
      </c>
      <c r="X144" s="9">
        <f t="shared" ref="X144" si="1028">SUM(X145:X146)</f>
        <v>0</v>
      </c>
      <c r="Y144" s="9">
        <f t="shared" ref="Y144" si="1029">SUM(Y145:Y146)</f>
        <v>1</v>
      </c>
      <c r="Z144" s="16">
        <f t="shared" si="893"/>
        <v>0.99982142857142853</v>
      </c>
      <c r="AA144" s="15">
        <f t="shared" si="799"/>
        <v>0.99982142857142853</v>
      </c>
    </row>
    <row r="145" spans="1:27" ht="43.2" x14ac:dyDescent="0.3">
      <c r="A145" s="2" t="s">
        <v>212</v>
      </c>
      <c r="B145" s="43" t="s">
        <v>201</v>
      </c>
      <c r="C145" s="8">
        <v>12450</v>
      </c>
      <c r="D145" s="8">
        <v>-12450</v>
      </c>
      <c r="E145" s="8">
        <v>0</v>
      </c>
      <c r="F145" s="8"/>
      <c r="G145" s="8"/>
      <c r="H145" s="8"/>
      <c r="I145" s="8">
        <f t="shared" ref="I145:I146" si="1030">SUM(F145:H145)</f>
        <v>0</v>
      </c>
      <c r="J145" s="8">
        <f t="shared" ref="J145:J146" si="1031">E145+I145</f>
        <v>0</v>
      </c>
      <c r="K145" s="8">
        <v>0</v>
      </c>
      <c r="L145" s="8">
        <v>0</v>
      </c>
      <c r="M145" s="8">
        <v>0</v>
      </c>
      <c r="N145" s="8">
        <v>0</v>
      </c>
      <c r="O145" s="8">
        <f t="shared" ref="O145:O146" si="1032">L145+N145</f>
        <v>0</v>
      </c>
      <c r="P145" s="8">
        <f>J145-O145</f>
        <v>0</v>
      </c>
      <c r="Q145" s="8">
        <v>0</v>
      </c>
      <c r="R145" s="8">
        <v>0</v>
      </c>
      <c r="S145" s="8">
        <f t="shared" ref="S145:S146" si="1033">N145-R145</f>
        <v>0</v>
      </c>
      <c r="T145" s="8">
        <v>0</v>
      </c>
      <c r="U145" s="8">
        <v>0</v>
      </c>
      <c r="V145" s="8">
        <v>0</v>
      </c>
      <c r="W145" s="8">
        <v>0</v>
      </c>
      <c r="X145" s="8">
        <f t="shared" ref="X145:X146" si="1034">R145-U145</f>
        <v>0</v>
      </c>
      <c r="Y145" s="79">
        <f>E145-K145</f>
        <v>0</v>
      </c>
      <c r="Z145" s="15" t="e">
        <f t="shared" si="893"/>
        <v>#DIV/0!</v>
      </c>
      <c r="AA145" s="15" t="e">
        <f t="shared" si="799"/>
        <v>#DIV/0!</v>
      </c>
    </row>
    <row r="146" spans="1:27" ht="43.2" x14ac:dyDescent="0.3">
      <c r="A146" s="2" t="s">
        <v>339</v>
      </c>
      <c r="B146" s="43" t="s">
        <v>340</v>
      </c>
      <c r="C146" s="8">
        <v>0</v>
      </c>
      <c r="D146" s="8">
        <v>5600</v>
      </c>
      <c r="E146" s="8">
        <v>5600</v>
      </c>
      <c r="F146" s="8"/>
      <c r="G146" s="8"/>
      <c r="H146" s="8"/>
      <c r="I146" s="8">
        <f t="shared" si="1030"/>
        <v>0</v>
      </c>
      <c r="J146" s="8">
        <f t="shared" si="1031"/>
        <v>5600</v>
      </c>
      <c r="K146" s="8">
        <v>5599</v>
      </c>
      <c r="L146" s="8">
        <v>0</v>
      </c>
      <c r="M146" s="8">
        <v>5599</v>
      </c>
      <c r="N146" s="8">
        <v>5599</v>
      </c>
      <c r="O146" s="8">
        <f t="shared" si="1032"/>
        <v>5599</v>
      </c>
      <c r="P146" s="8">
        <f>J146-O146</f>
        <v>1</v>
      </c>
      <c r="Q146" s="8">
        <v>5599</v>
      </c>
      <c r="R146" s="8">
        <v>5599</v>
      </c>
      <c r="S146" s="8">
        <f t="shared" si="1033"/>
        <v>0</v>
      </c>
      <c r="T146" s="8">
        <v>5599</v>
      </c>
      <c r="U146" s="8">
        <v>5599</v>
      </c>
      <c r="V146" s="8">
        <v>1</v>
      </c>
      <c r="W146" s="8">
        <v>1</v>
      </c>
      <c r="X146" s="8">
        <f t="shared" si="1034"/>
        <v>0</v>
      </c>
      <c r="Y146" s="79">
        <f>E146-K146</f>
        <v>1</v>
      </c>
      <c r="Z146" s="15">
        <f t="shared" si="893"/>
        <v>0.99982142857142853</v>
      </c>
      <c r="AA146" s="15">
        <f t="shared" si="799"/>
        <v>0.99982142857142853</v>
      </c>
    </row>
    <row r="147" spans="1:27" ht="42" x14ac:dyDescent="0.4">
      <c r="A147" s="11"/>
      <c r="B147" s="11" t="s">
        <v>213</v>
      </c>
      <c r="C147" s="74">
        <f>+C148+C151+C153+C156</f>
        <v>353200</v>
      </c>
      <c r="D147" s="74">
        <f t="shared" ref="D147:E147" si="1035">+D148+D151+D153+D156</f>
        <v>162064.92000000001</v>
      </c>
      <c r="E147" s="74">
        <f t="shared" si="1035"/>
        <v>515264.92000000004</v>
      </c>
      <c r="F147" s="74">
        <f t="shared" ref="F147" si="1036">+F148+F151+F153+F156</f>
        <v>0</v>
      </c>
      <c r="G147" s="74">
        <f t="shared" ref="G147" si="1037">+G148+G151+G153+G156</f>
        <v>0</v>
      </c>
      <c r="H147" s="74">
        <f t="shared" ref="H147" si="1038">+H148+H151+H153+H156</f>
        <v>0</v>
      </c>
      <c r="I147" s="74">
        <f t="shared" ref="I147" si="1039">+I148+I151+I153+I156</f>
        <v>0</v>
      </c>
      <c r="J147" s="74">
        <f t="shared" ref="J147" si="1040">+J148+J151+J153+J156</f>
        <v>515264.92000000004</v>
      </c>
      <c r="K147" s="74">
        <f t="shared" ref="K147" si="1041">+K148+K151+K153+K156</f>
        <v>0</v>
      </c>
      <c r="L147" s="74">
        <f t="shared" ref="L147" si="1042">+L148+L151+L153+L156</f>
        <v>0</v>
      </c>
      <c r="M147" s="74">
        <f t="shared" ref="M147" si="1043">+M148+M151+M153+M156</f>
        <v>459896.72</v>
      </c>
      <c r="N147" s="74">
        <f t="shared" ref="N147" si="1044">+N148+N151+N153+N156</f>
        <v>459896.72</v>
      </c>
      <c r="O147" s="74">
        <f t="shared" ref="O147" si="1045">+O148+O151+O153+O156</f>
        <v>459896.72</v>
      </c>
      <c r="P147" s="74">
        <f t="shared" ref="P147" si="1046">+P148+P151+P153+P156</f>
        <v>55368.2</v>
      </c>
      <c r="Q147" s="74">
        <f t="shared" ref="Q147" si="1047">+Q148+Q151+Q153+Q156</f>
        <v>459896.72</v>
      </c>
      <c r="R147" s="74">
        <f t="shared" ref="R147" si="1048">+R148+R151+R153+R156</f>
        <v>459896.72</v>
      </c>
      <c r="S147" s="74">
        <f t="shared" ref="S147" si="1049">+S148+S151+S153+S156</f>
        <v>0</v>
      </c>
      <c r="T147" s="74">
        <f t="shared" ref="T147" si="1050">+T148+T151+T153+T156</f>
        <v>459896.72</v>
      </c>
      <c r="U147" s="74">
        <f t="shared" ref="U147" si="1051">+U148+U151+U153+U156</f>
        <v>459896.72</v>
      </c>
      <c r="V147" s="74">
        <f t="shared" ref="V147" si="1052">+V148+V151+V153+V156</f>
        <v>55368.2</v>
      </c>
      <c r="W147" s="74">
        <f t="shared" ref="W147" si="1053">+W148+W151+W153+W156</f>
        <v>55368.2</v>
      </c>
      <c r="X147" s="74">
        <f t="shared" ref="X147" si="1054">+X148+X151+X153+X156</f>
        <v>0</v>
      </c>
      <c r="Y147" s="74">
        <f t="shared" ref="Y147" si="1055">+Y148+Y151+Y153+Y156</f>
        <v>55368.2</v>
      </c>
      <c r="Z147" s="24">
        <f t="shared" si="893"/>
        <v>0.89254420813277946</v>
      </c>
      <c r="AA147" s="22">
        <f t="shared" ref="AA147:AA157" si="1056">M147/E147</f>
        <v>0.89254420813277946</v>
      </c>
    </row>
    <row r="148" spans="1:27" ht="28.8" x14ac:dyDescent="0.3">
      <c r="A148" s="3">
        <v>5602</v>
      </c>
      <c r="B148" s="84" t="s">
        <v>96</v>
      </c>
      <c r="C148" s="9">
        <f>SUM(C149:C150)</f>
        <v>87562</v>
      </c>
      <c r="D148" s="9">
        <f t="shared" ref="D148:E148" si="1057">SUM(D149:D150)</f>
        <v>0</v>
      </c>
      <c r="E148" s="9">
        <f t="shared" si="1057"/>
        <v>87562</v>
      </c>
      <c r="F148" s="9">
        <f t="shared" ref="F148" si="1058">SUM(F149:F150)</f>
        <v>0</v>
      </c>
      <c r="G148" s="9">
        <f t="shared" ref="G148" si="1059">SUM(G149:G150)</f>
        <v>0</v>
      </c>
      <c r="H148" s="9">
        <f t="shared" ref="H148" si="1060">SUM(H149:H150)</f>
        <v>0</v>
      </c>
      <c r="I148" s="9">
        <f t="shared" ref="I148" si="1061">SUM(I149:I150)</f>
        <v>0</v>
      </c>
      <c r="J148" s="9">
        <f t="shared" ref="J148" si="1062">SUM(J149:J150)</f>
        <v>87562</v>
      </c>
      <c r="K148" s="9">
        <f t="shared" ref="K148" si="1063">SUM(K149:K150)</f>
        <v>0</v>
      </c>
      <c r="L148" s="9">
        <f t="shared" ref="L148" si="1064">SUM(L149:L150)</f>
        <v>0</v>
      </c>
      <c r="M148" s="9">
        <f t="shared" ref="M148" si="1065">SUM(M149:M150)</f>
        <v>77019.75</v>
      </c>
      <c r="N148" s="9">
        <f t="shared" ref="N148" si="1066">SUM(N149:N150)</f>
        <v>77019.75</v>
      </c>
      <c r="O148" s="9">
        <f t="shared" ref="O148" si="1067">SUM(O149:O150)</f>
        <v>77019.75</v>
      </c>
      <c r="P148" s="9">
        <f t="shared" ref="P148" si="1068">SUM(P149:P150)</f>
        <v>10542.249999999996</v>
      </c>
      <c r="Q148" s="9">
        <f t="shared" ref="Q148" si="1069">SUM(Q149:Q150)</f>
        <v>77019.75</v>
      </c>
      <c r="R148" s="9">
        <f t="shared" ref="R148" si="1070">SUM(R149:R150)</f>
        <v>77019.75</v>
      </c>
      <c r="S148" s="9">
        <f t="shared" ref="S148" si="1071">SUM(S149:S150)</f>
        <v>0</v>
      </c>
      <c r="T148" s="9">
        <f t="shared" ref="T148" si="1072">SUM(T149:T150)</f>
        <v>77019.75</v>
      </c>
      <c r="U148" s="9">
        <f t="shared" ref="U148" si="1073">SUM(U149:U150)</f>
        <v>77019.75</v>
      </c>
      <c r="V148" s="9">
        <f t="shared" ref="V148" si="1074">SUM(V149:V150)</f>
        <v>10542.25</v>
      </c>
      <c r="W148" s="9">
        <f t="shared" ref="W148" si="1075">SUM(W149:W150)</f>
        <v>10542.25</v>
      </c>
      <c r="X148" s="9">
        <f t="shared" ref="X148" si="1076">SUM(X149:X150)</f>
        <v>0</v>
      </c>
      <c r="Y148" s="9">
        <f t="shared" ref="Y148" si="1077">SUM(Y149:Y150)</f>
        <v>10542.249999999996</v>
      </c>
      <c r="Z148" s="16">
        <f t="shared" si="893"/>
        <v>0.87960245311893293</v>
      </c>
      <c r="AA148" s="15">
        <f t="shared" si="1056"/>
        <v>0.87960245311893293</v>
      </c>
    </row>
    <row r="149" spans="1:27" ht="43.2" x14ac:dyDescent="0.3">
      <c r="A149" s="2" t="s">
        <v>332</v>
      </c>
      <c r="B149" s="43" t="s">
        <v>214</v>
      </c>
      <c r="C149" s="8">
        <v>56362</v>
      </c>
      <c r="D149" s="8">
        <v>0</v>
      </c>
      <c r="E149" s="8">
        <v>56362</v>
      </c>
      <c r="F149" s="8"/>
      <c r="G149" s="8">
        <v>0</v>
      </c>
      <c r="H149" s="8"/>
      <c r="I149" s="8">
        <f t="shared" ref="I149:I150" si="1078">SUM(F149:H149)</f>
        <v>0</v>
      </c>
      <c r="J149" s="8">
        <f t="shared" ref="J149:J150" si="1079">E149+I149</f>
        <v>56362</v>
      </c>
      <c r="K149" s="9">
        <v>0</v>
      </c>
      <c r="L149" s="9">
        <v>0</v>
      </c>
      <c r="M149" s="9">
        <v>54230.48</v>
      </c>
      <c r="N149" s="9">
        <v>54230.48</v>
      </c>
      <c r="O149" s="8">
        <f t="shared" ref="O149:O150" si="1080">L149+N149</f>
        <v>54230.48</v>
      </c>
      <c r="P149" s="8">
        <f>J149-O149</f>
        <v>2131.5199999999968</v>
      </c>
      <c r="Q149" s="9">
        <v>54230.48</v>
      </c>
      <c r="R149" s="9">
        <v>54230.48</v>
      </c>
      <c r="S149" s="8">
        <f t="shared" ref="S149:S150" si="1081">N149-R149</f>
        <v>0</v>
      </c>
      <c r="T149" s="9">
        <v>54230.48</v>
      </c>
      <c r="U149" s="9">
        <v>54230.48</v>
      </c>
      <c r="V149" s="9">
        <v>2131.52</v>
      </c>
      <c r="W149" s="9">
        <v>2131.52</v>
      </c>
      <c r="X149" s="8">
        <f t="shared" ref="X149:X150" si="1082">R149-U149</f>
        <v>0</v>
      </c>
      <c r="Y149" s="79">
        <f>E149-R149</f>
        <v>2131.5199999999968</v>
      </c>
      <c r="Z149" s="15">
        <f t="shared" si="893"/>
        <v>0.96218161172421135</v>
      </c>
      <c r="AA149" s="15">
        <f t="shared" si="1056"/>
        <v>0.96218161172421135</v>
      </c>
    </row>
    <row r="150" spans="1:27" ht="43.2" x14ac:dyDescent="0.3">
      <c r="A150" s="2" t="s">
        <v>215</v>
      </c>
      <c r="B150" s="43" t="s">
        <v>216</v>
      </c>
      <c r="C150" s="8">
        <v>31200</v>
      </c>
      <c r="D150" s="8">
        <v>0</v>
      </c>
      <c r="E150" s="8">
        <v>31200</v>
      </c>
      <c r="F150" s="8"/>
      <c r="G150" s="8">
        <v>0</v>
      </c>
      <c r="H150" s="8"/>
      <c r="I150" s="8">
        <f t="shared" si="1078"/>
        <v>0</v>
      </c>
      <c r="J150" s="8">
        <f t="shared" si="1079"/>
        <v>31200</v>
      </c>
      <c r="K150" s="8">
        <v>0</v>
      </c>
      <c r="L150" s="8">
        <v>0</v>
      </c>
      <c r="M150" s="8">
        <v>22789.27</v>
      </c>
      <c r="N150" s="8">
        <v>22789.27</v>
      </c>
      <c r="O150" s="8">
        <f t="shared" si="1080"/>
        <v>22789.27</v>
      </c>
      <c r="P150" s="8">
        <f>J150-O150</f>
        <v>8410.73</v>
      </c>
      <c r="Q150" s="8">
        <v>22789.27</v>
      </c>
      <c r="R150" s="8">
        <v>22789.27</v>
      </c>
      <c r="S150" s="8">
        <f t="shared" si="1081"/>
        <v>0</v>
      </c>
      <c r="T150" s="8">
        <v>22789.27</v>
      </c>
      <c r="U150" s="8">
        <v>22789.27</v>
      </c>
      <c r="V150" s="8">
        <v>8410.73</v>
      </c>
      <c r="W150" s="8">
        <v>8410.73</v>
      </c>
      <c r="X150" s="8">
        <f t="shared" si="1082"/>
        <v>0</v>
      </c>
      <c r="Y150" s="79">
        <f>E150-R150</f>
        <v>8410.73</v>
      </c>
      <c r="Z150" s="15">
        <f t="shared" si="893"/>
        <v>0.7304253205128205</v>
      </c>
      <c r="AA150" s="15">
        <f t="shared" si="1056"/>
        <v>0.7304253205128205</v>
      </c>
    </row>
    <row r="151" spans="1:27" ht="28.8" x14ac:dyDescent="0.3">
      <c r="A151" s="3">
        <v>5801</v>
      </c>
      <c r="B151" s="84" t="s">
        <v>217</v>
      </c>
      <c r="C151" s="9">
        <f>SUM(C152)</f>
        <v>35000</v>
      </c>
      <c r="D151" s="9">
        <f t="shared" ref="D151:E151" si="1083">SUM(D152)</f>
        <v>0</v>
      </c>
      <c r="E151" s="9">
        <f t="shared" si="1083"/>
        <v>35000</v>
      </c>
      <c r="F151" s="9">
        <f t="shared" ref="F151" si="1084">SUM(F152)</f>
        <v>0</v>
      </c>
      <c r="G151" s="9">
        <f t="shared" ref="G151" si="1085">SUM(G152)</f>
        <v>0</v>
      </c>
      <c r="H151" s="9">
        <f t="shared" ref="H151" si="1086">SUM(H152)</f>
        <v>0</v>
      </c>
      <c r="I151" s="9">
        <f t="shared" ref="I151" si="1087">SUM(I152)</f>
        <v>0</v>
      </c>
      <c r="J151" s="9">
        <f t="shared" ref="J151" si="1088">SUM(J152)</f>
        <v>35000</v>
      </c>
      <c r="K151" s="9">
        <f t="shared" ref="K151" si="1089">SUM(K152)</f>
        <v>0</v>
      </c>
      <c r="L151" s="9">
        <f t="shared" ref="L151" si="1090">SUM(L152)</f>
        <v>0</v>
      </c>
      <c r="M151" s="9">
        <f t="shared" ref="M151" si="1091">SUM(M152)</f>
        <v>29823.4</v>
      </c>
      <c r="N151" s="9">
        <f t="shared" ref="N151" si="1092">SUM(N152)</f>
        <v>29823.4</v>
      </c>
      <c r="O151" s="9">
        <f t="shared" ref="O151" si="1093">SUM(O152)</f>
        <v>29823.4</v>
      </c>
      <c r="P151" s="9">
        <f t="shared" ref="P151" si="1094">SUM(P152)</f>
        <v>5176.5999999999985</v>
      </c>
      <c r="Q151" s="9">
        <f t="shared" ref="Q151" si="1095">SUM(Q152)</f>
        <v>29823.4</v>
      </c>
      <c r="R151" s="9">
        <f t="shared" ref="R151" si="1096">SUM(R152)</f>
        <v>29823.4</v>
      </c>
      <c r="S151" s="9">
        <f t="shared" ref="S151" si="1097">SUM(S152)</f>
        <v>0</v>
      </c>
      <c r="T151" s="9">
        <f t="shared" ref="T151" si="1098">SUM(T152)</f>
        <v>29823.4</v>
      </c>
      <c r="U151" s="9">
        <f t="shared" ref="U151" si="1099">SUM(U152)</f>
        <v>29823.4</v>
      </c>
      <c r="V151" s="9">
        <f t="shared" ref="V151" si="1100">SUM(V152)</f>
        <v>5176.6000000000004</v>
      </c>
      <c r="W151" s="9">
        <f t="shared" ref="W151" si="1101">SUM(W152)</f>
        <v>5176.6000000000004</v>
      </c>
      <c r="X151" s="9">
        <f t="shared" ref="X151" si="1102">SUM(X152)</f>
        <v>0</v>
      </c>
      <c r="Y151" s="9">
        <f t="shared" ref="Y151" si="1103">SUM(Y152)</f>
        <v>5176.5999999999985</v>
      </c>
      <c r="Z151" s="16">
        <f t="shared" si="893"/>
        <v>0.85209714285714289</v>
      </c>
      <c r="AA151" s="15">
        <f t="shared" si="1056"/>
        <v>0.85209714285714289</v>
      </c>
    </row>
    <row r="152" spans="1:27" ht="43.2" x14ac:dyDescent="0.3">
      <c r="A152" s="2" t="s">
        <v>218</v>
      </c>
      <c r="B152" s="43" t="s">
        <v>219</v>
      </c>
      <c r="C152" s="8">
        <v>35000</v>
      </c>
      <c r="D152" s="8">
        <v>0</v>
      </c>
      <c r="E152" s="8">
        <v>35000</v>
      </c>
      <c r="F152" s="8"/>
      <c r="G152" s="8">
        <v>0</v>
      </c>
      <c r="H152" s="8"/>
      <c r="I152" s="8">
        <f t="shared" ref="I152" si="1104">SUM(F152:H152)</f>
        <v>0</v>
      </c>
      <c r="J152" s="8">
        <f t="shared" ref="J152" si="1105">E152+I152</f>
        <v>35000</v>
      </c>
      <c r="K152" s="8">
        <v>0</v>
      </c>
      <c r="L152" s="8">
        <v>0</v>
      </c>
      <c r="M152" s="8">
        <v>29823.4</v>
      </c>
      <c r="N152" s="8">
        <v>29823.4</v>
      </c>
      <c r="O152" s="8">
        <f>L152+N152</f>
        <v>29823.4</v>
      </c>
      <c r="P152" s="8">
        <f>J152-O152</f>
        <v>5176.5999999999985</v>
      </c>
      <c r="Q152" s="8">
        <v>29823.4</v>
      </c>
      <c r="R152" s="8">
        <v>29823.4</v>
      </c>
      <c r="S152" s="8">
        <f>N152-R152</f>
        <v>0</v>
      </c>
      <c r="T152" s="8">
        <v>29823.4</v>
      </c>
      <c r="U152" s="8">
        <v>29823.4</v>
      </c>
      <c r="V152" s="8">
        <v>5176.6000000000004</v>
      </c>
      <c r="W152" s="8">
        <v>5176.6000000000004</v>
      </c>
      <c r="X152" s="8">
        <f>R152-U152</f>
        <v>0</v>
      </c>
      <c r="Y152" s="79">
        <f>E152-R152</f>
        <v>5176.5999999999985</v>
      </c>
      <c r="Z152" s="15">
        <f t="shared" si="893"/>
        <v>0.85209714285714289</v>
      </c>
      <c r="AA152" s="15">
        <f t="shared" si="1056"/>
        <v>0.85209714285714289</v>
      </c>
    </row>
    <row r="153" spans="1:27" x14ac:dyDescent="0.3">
      <c r="A153" s="3">
        <v>9602</v>
      </c>
      <c r="B153" s="84" t="s">
        <v>220</v>
      </c>
      <c r="C153" s="9">
        <f>SUM(C154:C155)</f>
        <v>170638</v>
      </c>
      <c r="D153" s="9">
        <f t="shared" ref="D153:E153" si="1106">SUM(D154:D155)</f>
        <v>16122.82</v>
      </c>
      <c r="E153" s="9">
        <f t="shared" si="1106"/>
        <v>186760.82</v>
      </c>
      <c r="F153" s="9">
        <f t="shared" ref="F153" si="1107">SUM(F154:F155)</f>
        <v>0</v>
      </c>
      <c r="G153" s="9">
        <f>SUM(G154:G155)</f>
        <v>0</v>
      </c>
      <c r="H153" s="9">
        <f t="shared" ref="H153" si="1108">SUM(H154:H155)</f>
        <v>0</v>
      </c>
      <c r="I153" s="9">
        <f t="shared" ref="I153" si="1109">SUM(I154:I155)</f>
        <v>0</v>
      </c>
      <c r="J153" s="9">
        <f t="shared" ref="J153" si="1110">SUM(J154:J155)</f>
        <v>186760.82</v>
      </c>
      <c r="K153" s="9">
        <f t="shared" ref="K153" si="1111">SUM(K154:K155)</f>
        <v>0</v>
      </c>
      <c r="L153" s="9">
        <f t="shared" ref="L153" si="1112">SUM(L154:L155)</f>
        <v>0</v>
      </c>
      <c r="M153" s="9">
        <f t="shared" ref="M153" si="1113">SUM(M154:M155)</f>
        <v>149644.63</v>
      </c>
      <c r="N153" s="9">
        <f t="shared" ref="N153" si="1114">SUM(N154:N155)</f>
        <v>149644.63</v>
      </c>
      <c r="O153" s="9">
        <f t="shared" ref="O153" si="1115">SUM(O154:O155)</f>
        <v>149644.63</v>
      </c>
      <c r="P153" s="9">
        <f t="shared" ref="P153" si="1116">SUM(P154:P155)</f>
        <v>37116.189999999995</v>
      </c>
      <c r="Q153" s="9">
        <f t="shared" ref="Q153" si="1117">SUM(Q154:Q155)</f>
        <v>149644.63</v>
      </c>
      <c r="R153" s="9">
        <f t="shared" ref="R153" si="1118">SUM(R154:R155)</f>
        <v>149644.63</v>
      </c>
      <c r="S153" s="9">
        <f t="shared" ref="S153" si="1119">SUM(S154:S155)</f>
        <v>0</v>
      </c>
      <c r="T153" s="9">
        <f t="shared" ref="T153" si="1120">SUM(T154:T155)</f>
        <v>149644.63</v>
      </c>
      <c r="U153" s="9">
        <f t="shared" ref="U153" si="1121">SUM(U154:U155)</f>
        <v>149644.63</v>
      </c>
      <c r="V153" s="9">
        <f t="shared" ref="V153" si="1122">SUM(V154:V155)</f>
        <v>37116.19</v>
      </c>
      <c r="W153" s="9">
        <f t="shared" ref="W153" si="1123">SUM(W154:W155)</f>
        <v>37116.19</v>
      </c>
      <c r="X153" s="9">
        <f t="shared" ref="X153" si="1124">SUM(X154:X155)</f>
        <v>0</v>
      </c>
      <c r="Y153" s="9">
        <f t="shared" ref="Y153" si="1125">SUM(Y154:Y155)</f>
        <v>37116.189999999995</v>
      </c>
      <c r="Z153" s="16">
        <f t="shared" si="893"/>
        <v>0.80126350912359456</v>
      </c>
      <c r="AA153" s="15">
        <f t="shared" si="1056"/>
        <v>0.80126350912359456</v>
      </c>
    </row>
    <row r="154" spans="1:27" ht="43.2" x14ac:dyDescent="0.3">
      <c r="A154" s="2" t="s">
        <v>221</v>
      </c>
      <c r="B154" s="43" t="s">
        <v>222</v>
      </c>
      <c r="C154" s="8">
        <v>95000</v>
      </c>
      <c r="D154" s="8">
        <v>19052.09</v>
      </c>
      <c r="E154" s="8">
        <v>114052.09</v>
      </c>
      <c r="F154" s="8"/>
      <c r="G154" s="8"/>
      <c r="H154" s="8"/>
      <c r="I154" s="8">
        <f t="shared" ref="I154" si="1126">SUM(F154:H154)</f>
        <v>0</v>
      </c>
      <c r="J154" s="8">
        <f t="shared" ref="J154:J155" si="1127">E154+I154</f>
        <v>114052.09</v>
      </c>
      <c r="K154" s="8">
        <v>0</v>
      </c>
      <c r="L154" s="8">
        <v>0</v>
      </c>
      <c r="M154" s="8">
        <v>114052.09</v>
      </c>
      <c r="N154" s="8">
        <v>114052.09</v>
      </c>
      <c r="O154" s="8">
        <f t="shared" ref="O154:O155" si="1128">L154+N154</f>
        <v>114052.09</v>
      </c>
      <c r="P154" s="8">
        <f>J154-O154</f>
        <v>0</v>
      </c>
      <c r="Q154" s="8">
        <v>114052.09</v>
      </c>
      <c r="R154" s="8">
        <v>114052.09</v>
      </c>
      <c r="S154" s="8">
        <f>N154-R154</f>
        <v>0</v>
      </c>
      <c r="T154" s="8">
        <v>114052.09</v>
      </c>
      <c r="U154" s="8">
        <v>114052.09</v>
      </c>
      <c r="V154" s="8">
        <v>0</v>
      </c>
      <c r="W154" s="8">
        <v>0</v>
      </c>
      <c r="X154" s="8">
        <f t="shared" ref="X154:X155" si="1129">R154-U154</f>
        <v>0</v>
      </c>
      <c r="Y154" s="79">
        <f>E154-R154</f>
        <v>0</v>
      </c>
      <c r="Z154" s="15">
        <f t="shared" si="893"/>
        <v>1</v>
      </c>
      <c r="AA154" s="15">
        <f t="shared" si="1056"/>
        <v>1</v>
      </c>
    </row>
    <row r="155" spans="1:27" ht="43.2" x14ac:dyDescent="0.3">
      <c r="A155" s="2" t="s">
        <v>223</v>
      </c>
      <c r="B155" s="43" t="s">
        <v>224</v>
      </c>
      <c r="C155" s="8">
        <v>75638</v>
      </c>
      <c r="D155" s="8">
        <v>-2929.27</v>
      </c>
      <c r="E155" s="8">
        <v>72708.73</v>
      </c>
      <c r="F155" s="79"/>
      <c r="G155" s="8">
        <v>0</v>
      </c>
      <c r="H155" s="8"/>
      <c r="I155" s="8">
        <f>SUM(G155:H155)</f>
        <v>0</v>
      </c>
      <c r="J155" s="8">
        <f t="shared" si="1127"/>
        <v>72708.73</v>
      </c>
      <c r="K155" s="8">
        <v>0</v>
      </c>
      <c r="L155" s="8">
        <v>0</v>
      </c>
      <c r="M155" s="8">
        <v>35592.54</v>
      </c>
      <c r="N155" s="8">
        <v>35592.54</v>
      </c>
      <c r="O155" s="8">
        <f t="shared" si="1128"/>
        <v>35592.54</v>
      </c>
      <c r="P155" s="8">
        <f>J155-O155</f>
        <v>37116.189999999995</v>
      </c>
      <c r="Q155" s="8">
        <v>35592.54</v>
      </c>
      <c r="R155" s="8">
        <v>35592.54</v>
      </c>
      <c r="S155" s="8">
        <f t="shared" ref="S155" si="1130">N155-R155</f>
        <v>0</v>
      </c>
      <c r="T155" s="8">
        <v>35592.54</v>
      </c>
      <c r="U155" s="8">
        <v>35592.54</v>
      </c>
      <c r="V155" s="8">
        <v>37116.19</v>
      </c>
      <c r="W155" s="8">
        <v>37116.19</v>
      </c>
      <c r="X155" s="8">
        <f t="shared" si="1129"/>
        <v>0</v>
      </c>
      <c r="Y155" s="79">
        <f>E155-R155</f>
        <v>37116.189999999995</v>
      </c>
      <c r="Z155" s="15">
        <f t="shared" si="893"/>
        <v>0.4895222348127935</v>
      </c>
      <c r="AA155" s="15">
        <f t="shared" si="1056"/>
        <v>0.4895222348127935</v>
      </c>
    </row>
    <row r="156" spans="1:27" x14ac:dyDescent="0.3">
      <c r="A156" s="3">
        <v>9701</v>
      </c>
      <c r="B156" s="84" t="s">
        <v>225</v>
      </c>
      <c r="C156" s="9">
        <f>C157</f>
        <v>60000</v>
      </c>
      <c r="D156" s="9">
        <f t="shared" ref="D156:E156" si="1131">D157</f>
        <v>145942.1</v>
      </c>
      <c r="E156" s="9">
        <f t="shared" si="1131"/>
        <v>205942.1</v>
      </c>
      <c r="F156" s="9">
        <f t="shared" ref="F156" si="1132">F157</f>
        <v>0</v>
      </c>
      <c r="G156" s="9">
        <f t="shared" ref="G156" si="1133">G157</f>
        <v>0</v>
      </c>
      <c r="H156" s="9">
        <f t="shared" ref="H156" si="1134">H157</f>
        <v>0</v>
      </c>
      <c r="I156" s="9">
        <f t="shared" ref="I156" si="1135">I157</f>
        <v>0</v>
      </c>
      <c r="J156" s="9">
        <f t="shared" ref="J156" si="1136">J157</f>
        <v>205942.1</v>
      </c>
      <c r="K156" s="9">
        <f t="shared" ref="K156" si="1137">K157</f>
        <v>0</v>
      </c>
      <c r="L156" s="9">
        <f t="shared" ref="L156" si="1138">L157</f>
        <v>0</v>
      </c>
      <c r="M156" s="9">
        <f t="shared" ref="M156" si="1139">M157</f>
        <v>203408.94</v>
      </c>
      <c r="N156" s="9">
        <f t="shared" ref="N156" si="1140">N157</f>
        <v>203408.94</v>
      </c>
      <c r="O156" s="9">
        <f t="shared" ref="O156" si="1141">O157</f>
        <v>203408.94</v>
      </c>
      <c r="P156" s="9">
        <f t="shared" ref="P156" si="1142">P157</f>
        <v>2533.1600000000035</v>
      </c>
      <c r="Q156" s="9">
        <f t="shared" ref="Q156" si="1143">Q157</f>
        <v>203408.94</v>
      </c>
      <c r="R156" s="9">
        <f t="shared" ref="R156" si="1144">R157</f>
        <v>203408.94</v>
      </c>
      <c r="S156" s="9">
        <f t="shared" ref="S156" si="1145">S157</f>
        <v>0</v>
      </c>
      <c r="T156" s="9">
        <f t="shared" ref="T156" si="1146">T157</f>
        <v>203408.94</v>
      </c>
      <c r="U156" s="9">
        <f t="shared" ref="U156" si="1147">U157</f>
        <v>203408.94</v>
      </c>
      <c r="V156" s="9">
        <f t="shared" ref="V156" si="1148">V157</f>
        <v>2533.16</v>
      </c>
      <c r="W156" s="9">
        <f t="shared" ref="W156" si="1149">W157</f>
        <v>2533.16</v>
      </c>
      <c r="X156" s="9">
        <f t="shared" ref="X156" si="1150">X157</f>
        <v>0</v>
      </c>
      <c r="Y156" s="9">
        <f t="shared" ref="Y156" si="1151">Y157</f>
        <v>2533.1600000000035</v>
      </c>
      <c r="Z156" s="16">
        <f t="shared" si="893"/>
        <v>0.9876996495616972</v>
      </c>
      <c r="AA156" s="15">
        <f t="shared" si="1056"/>
        <v>0.9876996495616972</v>
      </c>
    </row>
    <row r="157" spans="1:27" ht="43.2" x14ac:dyDescent="0.3">
      <c r="A157" s="2" t="s">
        <v>226</v>
      </c>
      <c r="B157" s="43" t="s">
        <v>227</v>
      </c>
      <c r="C157" s="8">
        <v>60000</v>
      </c>
      <c r="D157" s="8">
        <v>145942.1</v>
      </c>
      <c r="E157" s="8">
        <v>205942.1</v>
      </c>
      <c r="F157" s="8"/>
      <c r="G157" s="8"/>
      <c r="H157" s="8"/>
      <c r="I157" s="8">
        <f t="shared" ref="I157" si="1152">SUM(F157:H157)</f>
        <v>0</v>
      </c>
      <c r="J157" s="8">
        <f t="shared" ref="J157" si="1153">E157+I157</f>
        <v>205942.1</v>
      </c>
      <c r="K157" s="8">
        <v>0</v>
      </c>
      <c r="L157" s="8">
        <v>0</v>
      </c>
      <c r="M157" s="8">
        <v>203408.94</v>
      </c>
      <c r="N157" s="8">
        <v>203408.94</v>
      </c>
      <c r="O157" s="8">
        <f>L157+N157</f>
        <v>203408.94</v>
      </c>
      <c r="P157" s="8">
        <f>J157-O157</f>
        <v>2533.1600000000035</v>
      </c>
      <c r="Q157" s="8">
        <v>203408.94</v>
      </c>
      <c r="R157" s="8">
        <v>203408.94</v>
      </c>
      <c r="S157" s="8">
        <f>N157-R157</f>
        <v>0</v>
      </c>
      <c r="T157" s="8">
        <v>203408.94</v>
      </c>
      <c r="U157" s="8">
        <v>203408.94</v>
      </c>
      <c r="V157" s="8">
        <v>2533.16</v>
      </c>
      <c r="W157" s="8">
        <v>2533.16</v>
      </c>
      <c r="X157" s="8">
        <f>R157-U157</f>
        <v>0</v>
      </c>
      <c r="Y157" s="79">
        <f>E157-R157</f>
        <v>2533.1600000000035</v>
      </c>
      <c r="Z157" s="15">
        <f t="shared" si="893"/>
        <v>0.9876996495616972</v>
      </c>
      <c r="AA157" s="15">
        <f t="shared" si="1056"/>
        <v>0.9876996495616972</v>
      </c>
    </row>
    <row r="158" spans="1:27" ht="42" x14ac:dyDescent="0.4">
      <c r="A158" s="11"/>
      <c r="B158" s="11" t="s">
        <v>228</v>
      </c>
      <c r="C158" s="74">
        <f t="shared" ref="C158" si="1154">+C159+C164+C170+C172+C186+C191+C193</f>
        <v>1217542</v>
      </c>
      <c r="D158" s="74">
        <f t="shared" ref="D158" si="1155">+D159+D164+D170+D172+D186+D191+D193</f>
        <v>112215.16999999998</v>
      </c>
      <c r="E158" s="74">
        <f t="shared" ref="E158" si="1156">+E159+E164+E170+E172+E186+E191+E193</f>
        <v>1329757.17</v>
      </c>
      <c r="F158" s="74">
        <f t="shared" ref="F158" si="1157">+F159+F164+F170+F172+F186+F191+F193</f>
        <v>0</v>
      </c>
      <c r="G158" s="74">
        <f t="shared" ref="G158" si="1158">+G159+G164+G170+G172+G186+G191+G193</f>
        <v>0</v>
      </c>
      <c r="H158" s="74">
        <f t="shared" ref="H158" si="1159">+H159+H164+H170+H172+H186+H191+H193</f>
        <v>200000</v>
      </c>
      <c r="I158" s="74">
        <f t="shared" ref="I158" si="1160">+I159+I164+I170+I172+I186+I191+I193</f>
        <v>200000</v>
      </c>
      <c r="J158" s="74">
        <f t="shared" ref="J158" si="1161">+J159+J164+J170+J172+J186+J191+J193</f>
        <v>1529757.17</v>
      </c>
      <c r="K158" s="74">
        <f t="shared" ref="K158" si="1162">+K159+K164+K170+K172+K186+K191+K193</f>
        <v>1319010.47</v>
      </c>
      <c r="L158" s="74">
        <f t="shared" ref="L158" si="1163">+L159+L164+L170+L172+L186+L191+L193</f>
        <v>0</v>
      </c>
      <c r="M158" s="74">
        <f t="shared" ref="M158" si="1164">+M159+M164+M170+M172+M186+M191+M193</f>
        <v>1319010.47</v>
      </c>
      <c r="N158" s="74">
        <f t="shared" ref="N158" si="1165">+N159+N164+N170+N172+N186+N191+N193</f>
        <v>1319010.47</v>
      </c>
      <c r="O158" s="74">
        <f t="shared" ref="O158" si="1166">+O159+O164+O170+O172+O186+O191+O193</f>
        <v>1319010.47</v>
      </c>
      <c r="P158" s="74">
        <f t="shared" ref="P158" si="1167">+P159+P164+P170+P172+P186+P191+P193</f>
        <v>210746.7</v>
      </c>
      <c r="Q158" s="74">
        <f t="shared" ref="Q158" si="1168">+Q159+Q164+Q170+Q172+Q186+Q191+Q193</f>
        <v>1176950.47</v>
      </c>
      <c r="R158" s="74">
        <f t="shared" ref="R158" si="1169">+R159+R164+R170+R172+R186+R191+R193</f>
        <v>1176950.47</v>
      </c>
      <c r="S158" s="74">
        <f t="shared" ref="S158" si="1170">+S159+S164+S170+S172+S186+S191+S193</f>
        <v>142060.00000000003</v>
      </c>
      <c r="T158" s="74">
        <f t="shared" ref="T158" si="1171">+T159+T164+T170+T172+T186+T191+T193</f>
        <v>1175772.2</v>
      </c>
      <c r="U158" s="74">
        <f t="shared" ref="U158" si="1172">+U159+U164+U170+U172+U186+U191+U193</f>
        <v>1175772.2</v>
      </c>
      <c r="V158" s="74">
        <f t="shared" ref="V158" si="1173">+V159+V164+V170+V172+V186+V191+V193</f>
        <v>10746.7</v>
      </c>
      <c r="W158" s="74">
        <f t="shared" ref="W158" si="1174">+W159+W164+W170+W172+W186+W191+W193</f>
        <v>152806.70000000001</v>
      </c>
      <c r="X158" s="74">
        <f t="shared" ref="X158" si="1175">+X159+X164+X170+X172+X186+X191+X193</f>
        <v>1178.2699999999604</v>
      </c>
      <c r="Y158" s="74">
        <f t="shared" ref="Y158" si="1176">+Y159+Y164+Y170+Y172+Y186+Y191+Y193</f>
        <v>10746.700000000012</v>
      </c>
      <c r="Z158" s="24">
        <f t="shared" si="893"/>
        <v>0.76937078189997965</v>
      </c>
      <c r="AA158" s="22">
        <f>K158/E158</f>
        <v>0.99191829888760819</v>
      </c>
    </row>
    <row r="159" spans="1:27" x14ac:dyDescent="0.3">
      <c r="A159" s="3">
        <v>7302</v>
      </c>
      <c r="B159" s="84" t="s">
        <v>22</v>
      </c>
      <c r="C159" s="9">
        <f>SUM(C160:C163)</f>
        <v>20700</v>
      </c>
      <c r="D159" s="9">
        <f t="shared" ref="D159:E159" si="1177">SUM(D160:D163)</f>
        <v>-14330.5</v>
      </c>
      <c r="E159" s="9">
        <f t="shared" si="1177"/>
        <v>6369.5</v>
      </c>
      <c r="F159" s="9">
        <f t="shared" ref="F159" si="1178">SUM(F160:F163)</f>
        <v>0</v>
      </c>
      <c r="G159" s="9">
        <f t="shared" ref="G159" si="1179">SUM(G160:G163)</f>
        <v>0</v>
      </c>
      <c r="H159" s="9">
        <f t="shared" ref="H159" si="1180">SUM(H160:H163)</f>
        <v>0</v>
      </c>
      <c r="I159" s="9">
        <f t="shared" ref="I159" si="1181">SUM(I160:I163)</f>
        <v>0</v>
      </c>
      <c r="J159" s="9">
        <f t="shared" ref="J159" si="1182">SUM(J160:J163)</f>
        <v>6369.5</v>
      </c>
      <c r="K159" s="9">
        <f t="shared" ref="K159" si="1183">SUM(K160:K163)</f>
        <v>6369.5</v>
      </c>
      <c r="L159" s="9">
        <f t="shared" ref="L159" si="1184">SUM(L160:L163)</f>
        <v>0</v>
      </c>
      <c r="M159" s="9">
        <f t="shared" ref="M159" si="1185">SUM(M160:M163)</f>
        <v>6369.5</v>
      </c>
      <c r="N159" s="9">
        <f t="shared" ref="N159" si="1186">SUM(N160:N163)</f>
        <v>6369.5</v>
      </c>
      <c r="O159" s="9">
        <f t="shared" ref="O159" si="1187">SUM(O160:O163)</f>
        <v>6369.5</v>
      </c>
      <c r="P159" s="9">
        <f t="shared" ref="P159" si="1188">SUM(P160:P163)</f>
        <v>0</v>
      </c>
      <c r="Q159" s="9">
        <f t="shared" ref="Q159" si="1189">SUM(Q160:Q163)</f>
        <v>6369.5</v>
      </c>
      <c r="R159" s="9">
        <f t="shared" ref="R159" si="1190">SUM(R160:R163)</f>
        <v>6369.5</v>
      </c>
      <c r="S159" s="9">
        <f t="shared" ref="S159" si="1191">SUM(S160:S163)</f>
        <v>0</v>
      </c>
      <c r="T159" s="9">
        <f t="shared" ref="T159" si="1192">SUM(T160:T163)</f>
        <v>6369.5</v>
      </c>
      <c r="U159" s="9">
        <f t="shared" ref="U159" si="1193">SUM(U160:U163)</f>
        <v>6369.5</v>
      </c>
      <c r="V159" s="9">
        <f t="shared" ref="V159" si="1194">SUM(V160:V163)</f>
        <v>0</v>
      </c>
      <c r="W159" s="9">
        <f t="shared" ref="W159" si="1195">SUM(W160:W163)</f>
        <v>0</v>
      </c>
      <c r="X159" s="9">
        <f t="shared" ref="X159" si="1196">SUM(X160:X163)</f>
        <v>0</v>
      </c>
      <c r="Y159" s="9">
        <f t="shared" ref="Y159" si="1197">SUM(Y160:Y163)</f>
        <v>0</v>
      </c>
      <c r="Z159" s="16">
        <f t="shared" si="893"/>
        <v>1</v>
      </c>
      <c r="AA159" s="15">
        <f>K159/E159</f>
        <v>1</v>
      </c>
    </row>
    <row r="160" spans="1:27" ht="43.2" x14ac:dyDescent="0.3">
      <c r="A160" s="2" t="s">
        <v>229</v>
      </c>
      <c r="B160" s="43" t="s">
        <v>36</v>
      </c>
      <c r="C160" s="8">
        <v>6200</v>
      </c>
      <c r="D160" s="8">
        <v>169.5</v>
      </c>
      <c r="E160" s="8">
        <v>6369.5</v>
      </c>
      <c r="F160" s="8"/>
      <c r="G160" s="8"/>
      <c r="H160" s="8"/>
      <c r="I160" s="8">
        <f t="shared" ref="I160:I163" si="1198">SUM(F160:H160)</f>
        <v>0</v>
      </c>
      <c r="J160" s="8">
        <f t="shared" ref="J160:J163" si="1199">E160+I160</f>
        <v>6369.5</v>
      </c>
      <c r="K160" s="8">
        <v>6369.5</v>
      </c>
      <c r="L160" s="8">
        <v>0</v>
      </c>
      <c r="M160" s="8">
        <v>6369.5</v>
      </c>
      <c r="N160" s="8">
        <v>6369.5</v>
      </c>
      <c r="O160" s="8">
        <f t="shared" ref="O160:O163" si="1200">L160+N160</f>
        <v>6369.5</v>
      </c>
      <c r="P160" s="8">
        <f>J160-O160</f>
        <v>0</v>
      </c>
      <c r="Q160" s="8">
        <v>6369.5</v>
      </c>
      <c r="R160" s="8">
        <v>6369.5</v>
      </c>
      <c r="S160" s="8">
        <f t="shared" ref="S160:S163" si="1201">N160-R160</f>
        <v>0</v>
      </c>
      <c r="T160" s="8">
        <v>6369.5</v>
      </c>
      <c r="U160" s="8">
        <v>6369.5</v>
      </c>
      <c r="V160" s="8">
        <v>0</v>
      </c>
      <c r="W160" s="8">
        <v>0</v>
      </c>
      <c r="X160" s="8">
        <f t="shared" ref="X160:X163" si="1202">R160-U160</f>
        <v>0</v>
      </c>
      <c r="Y160" s="79">
        <f>E160-K160</f>
        <v>0</v>
      </c>
      <c r="Z160" s="15">
        <f t="shared" si="893"/>
        <v>1</v>
      </c>
      <c r="AA160" s="15">
        <f>K160/E160</f>
        <v>1</v>
      </c>
    </row>
    <row r="161" spans="1:27" ht="43.2" x14ac:dyDescent="0.3">
      <c r="A161" s="2" t="s">
        <v>354</v>
      </c>
      <c r="B161" s="43" t="s">
        <v>345</v>
      </c>
      <c r="C161" s="8">
        <v>0</v>
      </c>
      <c r="D161" s="8">
        <v>0</v>
      </c>
      <c r="E161" s="8">
        <v>0</v>
      </c>
      <c r="F161" s="8"/>
      <c r="G161" s="8"/>
      <c r="H161" s="8"/>
      <c r="I161" s="8">
        <f t="shared" si="1198"/>
        <v>0</v>
      </c>
      <c r="J161" s="8">
        <f t="shared" si="1199"/>
        <v>0</v>
      </c>
      <c r="K161" s="8">
        <v>0</v>
      </c>
      <c r="L161" s="8">
        <v>0</v>
      </c>
      <c r="M161" s="8">
        <v>0</v>
      </c>
      <c r="N161" s="8">
        <v>0</v>
      </c>
      <c r="O161" s="8">
        <f t="shared" si="1200"/>
        <v>0</v>
      </c>
      <c r="P161" s="8">
        <f>J161-O161</f>
        <v>0</v>
      </c>
      <c r="Q161" s="8">
        <v>0</v>
      </c>
      <c r="R161" s="8">
        <v>0</v>
      </c>
      <c r="S161" s="8">
        <f t="shared" si="1201"/>
        <v>0</v>
      </c>
      <c r="T161" s="8">
        <v>0</v>
      </c>
      <c r="U161" s="8">
        <v>0</v>
      </c>
      <c r="V161" s="8">
        <v>0</v>
      </c>
      <c r="W161" s="8">
        <v>0</v>
      </c>
      <c r="X161" s="8">
        <f t="shared" si="1202"/>
        <v>0</v>
      </c>
      <c r="Y161" s="79">
        <f>E161-K161</f>
        <v>0</v>
      </c>
      <c r="Z161" s="15" t="e">
        <f t="shared" si="893"/>
        <v>#DIV/0!</v>
      </c>
      <c r="AA161" s="15"/>
    </row>
    <row r="162" spans="1:27" ht="43.2" x14ac:dyDescent="0.3">
      <c r="A162" s="2" t="s">
        <v>230</v>
      </c>
      <c r="B162" s="43" t="s">
        <v>209</v>
      </c>
      <c r="C162" s="8">
        <v>14000</v>
      </c>
      <c r="D162" s="8">
        <v>-14000</v>
      </c>
      <c r="E162" s="8">
        <v>0</v>
      </c>
      <c r="F162" s="8"/>
      <c r="G162" s="8"/>
      <c r="H162" s="8"/>
      <c r="I162" s="8">
        <f t="shared" si="1198"/>
        <v>0</v>
      </c>
      <c r="J162" s="8">
        <f t="shared" si="1199"/>
        <v>0</v>
      </c>
      <c r="K162" s="8">
        <v>0</v>
      </c>
      <c r="L162" s="8">
        <v>0</v>
      </c>
      <c r="M162" s="8">
        <v>0</v>
      </c>
      <c r="N162" s="8">
        <v>0</v>
      </c>
      <c r="O162" s="8">
        <f t="shared" si="1200"/>
        <v>0</v>
      </c>
      <c r="P162" s="8">
        <f>J162-O162</f>
        <v>0</v>
      </c>
      <c r="Q162" s="8">
        <v>0</v>
      </c>
      <c r="R162" s="8">
        <v>0</v>
      </c>
      <c r="S162" s="8">
        <f t="shared" si="1201"/>
        <v>0</v>
      </c>
      <c r="T162" s="8">
        <v>0</v>
      </c>
      <c r="U162" s="8">
        <v>0</v>
      </c>
      <c r="V162" s="8">
        <v>0</v>
      </c>
      <c r="W162" s="8">
        <v>0</v>
      </c>
      <c r="X162" s="8">
        <f t="shared" si="1202"/>
        <v>0</v>
      </c>
      <c r="Y162" s="79">
        <f>E162-K162</f>
        <v>0</v>
      </c>
      <c r="Z162" s="15" t="e">
        <f t="shared" si="893"/>
        <v>#DIV/0!</v>
      </c>
      <c r="AA162" s="15" t="e">
        <f t="shared" ref="AA162:AA175" si="1203">K162/E162</f>
        <v>#DIV/0!</v>
      </c>
    </row>
    <row r="163" spans="1:27" ht="43.2" x14ac:dyDescent="0.3">
      <c r="A163" s="2" t="s">
        <v>231</v>
      </c>
      <c r="B163" s="43" t="s">
        <v>232</v>
      </c>
      <c r="C163" s="8">
        <v>500</v>
      </c>
      <c r="D163" s="8">
        <v>-500</v>
      </c>
      <c r="E163" s="8">
        <v>0</v>
      </c>
      <c r="F163" s="8"/>
      <c r="G163" s="8"/>
      <c r="H163" s="8"/>
      <c r="I163" s="8">
        <f t="shared" si="1198"/>
        <v>0</v>
      </c>
      <c r="J163" s="8">
        <f t="shared" si="1199"/>
        <v>0</v>
      </c>
      <c r="K163" s="8">
        <v>0</v>
      </c>
      <c r="L163" s="8">
        <v>0</v>
      </c>
      <c r="M163" s="8">
        <v>0</v>
      </c>
      <c r="N163" s="8">
        <v>0</v>
      </c>
      <c r="O163" s="8">
        <f t="shared" si="1200"/>
        <v>0</v>
      </c>
      <c r="P163" s="8">
        <f>J163-O163</f>
        <v>0</v>
      </c>
      <c r="Q163" s="8">
        <v>0</v>
      </c>
      <c r="R163" s="8">
        <v>0</v>
      </c>
      <c r="S163" s="8">
        <f t="shared" si="1201"/>
        <v>0</v>
      </c>
      <c r="T163" s="8">
        <v>0</v>
      </c>
      <c r="U163" s="8">
        <v>0</v>
      </c>
      <c r="V163" s="8">
        <v>0</v>
      </c>
      <c r="W163" s="8">
        <v>0</v>
      </c>
      <c r="X163" s="8">
        <f t="shared" si="1202"/>
        <v>0</v>
      </c>
      <c r="Y163" s="79">
        <f>E163-K163</f>
        <v>0</v>
      </c>
      <c r="Z163" s="15" t="e">
        <f t="shared" si="893"/>
        <v>#DIV/0!</v>
      </c>
      <c r="AA163" s="15" t="e">
        <f t="shared" si="1203"/>
        <v>#DIV/0!</v>
      </c>
    </row>
    <row r="164" spans="1:27" ht="28.8" x14ac:dyDescent="0.3">
      <c r="A164" s="3">
        <v>7304</v>
      </c>
      <c r="B164" s="84" t="s">
        <v>48</v>
      </c>
      <c r="C164" s="9">
        <f>SUM(C165:C169)</f>
        <v>139221.19999999998</v>
      </c>
      <c r="D164" s="9">
        <f t="shared" ref="D164:E164" si="1204">SUM(D165:D169)</f>
        <v>357380.85</v>
      </c>
      <c r="E164" s="9">
        <f t="shared" si="1204"/>
        <v>496602.05</v>
      </c>
      <c r="F164" s="9">
        <f t="shared" ref="F164" si="1205">SUM(F165:F169)</f>
        <v>0</v>
      </c>
      <c r="G164" s="9">
        <f t="shared" ref="G164" si="1206">SUM(G165:G169)</f>
        <v>0</v>
      </c>
      <c r="H164" s="9">
        <f t="shared" ref="H164" si="1207">SUM(H165:H169)</f>
        <v>200000</v>
      </c>
      <c r="I164" s="9">
        <f t="shared" ref="I164" si="1208">SUM(I165:I169)</f>
        <v>200000</v>
      </c>
      <c r="J164" s="9">
        <f t="shared" ref="J164" si="1209">SUM(J165:J169)</f>
        <v>696602.05</v>
      </c>
      <c r="K164" s="9">
        <f t="shared" ref="K164" si="1210">SUM(K165:K169)</f>
        <v>488873.87</v>
      </c>
      <c r="L164" s="9">
        <f t="shared" ref="L164" si="1211">SUM(L165:L169)</f>
        <v>0</v>
      </c>
      <c r="M164" s="9">
        <f t="shared" ref="M164" si="1212">SUM(M165:M169)</f>
        <v>488873.87</v>
      </c>
      <c r="N164" s="9">
        <f t="shared" ref="N164" si="1213">SUM(N165:N169)</f>
        <v>488873.87</v>
      </c>
      <c r="O164" s="9">
        <f t="shared" ref="O164" si="1214">SUM(O165:O169)</f>
        <v>488873.87</v>
      </c>
      <c r="P164" s="9">
        <f t="shared" ref="P164" si="1215">SUM(P165:P169)</f>
        <v>207728.18</v>
      </c>
      <c r="Q164" s="9">
        <f t="shared" ref="Q164" si="1216">SUM(Q165:Q169)</f>
        <v>346813.87</v>
      </c>
      <c r="R164" s="9">
        <f t="shared" ref="R164" si="1217">SUM(R165:R169)</f>
        <v>346813.87</v>
      </c>
      <c r="S164" s="9">
        <f t="shared" ref="S164" si="1218">SUM(S165:S169)</f>
        <v>142060.00000000003</v>
      </c>
      <c r="T164" s="9">
        <f t="shared" ref="T164" si="1219">SUM(T165:T169)</f>
        <v>346181.99</v>
      </c>
      <c r="U164" s="9">
        <f t="shared" ref="U164" si="1220">SUM(U165:U169)</f>
        <v>346181.99</v>
      </c>
      <c r="V164" s="9">
        <f t="shared" ref="V164" si="1221">SUM(V165:V169)</f>
        <v>7728.18</v>
      </c>
      <c r="W164" s="9">
        <f t="shared" ref="W164" si="1222">SUM(W165:W169)</f>
        <v>149788.18000000002</v>
      </c>
      <c r="X164" s="9">
        <f t="shared" ref="X164" si="1223">SUM(X165:X169)</f>
        <v>631.87999999997555</v>
      </c>
      <c r="Y164" s="9">
        <f t="shared" ref="Y164" si="1224">SUM(Y165:Y169)</f>
        <v>7728.179999999993</v>
      </c>
      <c r="Z164" s="16">
        <f t="shared" si="893"/>
        <v>0.49786512973942582</v>
      </c>
      <c r="AA164" s="15">
        <f t="shared" si="1203"/>
        <v>0.98443788139819399</v>
      </c>
    </row>
    <row r="165" spans="1:27" ht="43.2" x14ac:dyDescent="0.3">
      <c r="A165" s="4" t="s">
        <v>233</v>
      </c>
      <c r="B165" s="85" t="s">
        <v>234</v>
      </c>
      <c r="C165" s="10">
        <v>0</v>
      </c>
      <c r="D165" s="10">
        <v>8478.0499999999993</v>
      </c>
      <c r="E165" s="10">
        <v>8478.0499999999993</v>
      </c>
      <c r="F165" s="10"/>
      <c r="G165" s="10"/>
      <c r="H165" s="10"/>
      <c r="I165" s="10">
        <f t="shared" ref="I165:I169" si="1225">SUM(F165:H165)</f>
        <v>0</v>
      </c>
      <c r="J165" s="10">
        <f t="shared" ref="J165:J169" si="1226">E165+I165</f>
        <v>8478.0499999999993</v>
      </c>
      <c r="K165" s="10">
        <v>8478.0499999999993</v>
      </c>
      <c r="L165" s="10">
        <v>0</v>
      </c>
      <c r="M165" s="10">
        <v>8478.0499999999993</v>
      </c>
      <c r="N165" s="10">
        <v>8478.0499999999993</v>
      </c>
      <c r="O165" s="10">
        <f t="shared" ref="O165:O169" si="1227">L165+N165</f>
        <v>8478.0499999999993</v>
      </c>
      <c r="P165" s="10">
        <f>J165-O165</f>
        <v>0</v>
      </c>
      <c r="Q165" s="10">
        <v>8478.0499999999993</v>
      </c>
      <c r="R165" s="10">
        <v>8478.0499999999993</v>
      </c>
      <c r="S165" s="10">
        <f t="shared" ref="S165:S169" si="1228">N165-R165</f>
        <v>0</v>
      </c>
      <c r="T165" s="10">
        <v>8478.0499999999993</v>
      </c>
      <c r="U165" s="10">
        <v>8478.0499999999993</v>
      </c>
      <c r="V165" s="10">
        <v>0</v>
      </c>
      <c r="W165" s="10">
        <v>0</v>
      </c>
      <c r="X165" s="10">
        <f t="shared" ref="X165:X169" si="1229">R165-U165</f>
        <v>0</v>
      </c>
      <c r="Y165" s="80">
        <f>E165-K165</f>
        <v>0</v>
      </c>
      <c r="Z165" s="17">
        <f t="shared" si="893"/>
        <v>1</v>
      </c>
      <c r="AA165" s="15">
        <f t="shared" si="1203"/>
        <v>1</v>
      </c>
    </row>
    <row r="166" spans="1:27" ht="43.2" x14ac:dyDescent="0.3">
      <c r="A166" s="2" t="s">
        <v>348</v>
      </c>
      <c r="B166" s="43" t="s">
        <v>349</v>
      </c>
      <c r="C166" s="8">
        <v>0</v>
      </c>
      <c r="D166" s="8">
        <v>324290.5</v>
      </c>
      <c r="E166" s="8">
        <v>324290.5</v>
      </c>
      <c r="F166" s="8"/>
      <c r="G166" s="8"/>
      <c r="H166" s="8">
        <v>200000</v>
      </c>
      <c r="I166" s="8">
        <f t="shared" si="1225"/>
        <v>200000</v>
      </c>
      <c r="J166" s="8">
        <f t="shared" si="1226"/>
        <v>524290.5</v>
      </c>
      <c r="K166" s="20">
        <v>321280.46000000002</v>
      </c>
      <c r="L166" s="20">
        <v>0</v>
      </c>
      <c r="M166" s="20">
        <v>321280.46000000002</v>
      </c>
      <c r="N166" s="20">
        <v>321280.46000000002</v>
      </c>
      <c r="O166" s="8">
        <f t="shared" si="1227"/>
        <v>321280.46000000002</v>
      </c>
      <c r="P166" s="8">
        <f>J166-O166</f>
        <v>203010.03999999998</v>
      </c>
      <c r="Q166" s="20">
        <v>179220.46</v>
      </c>
      <c r="R166" s="20">
        <v>179220.46</v>
      </c>
      <c r="S166" s="8">
        <f t="shared" si="1228"/>
        <v>142060.00000000003</v>
      </c>
      <c r="T166" s="20">
        <v>179220.46</v>
      </c>
      <c r="U166" s="20">
        <v>179220.46</v>
      </c>
      <c r="V166" s="20">
        <v>3010.04</v>
      </c>
      <c r="W166" s="20">
        <v>145070.04</v>
      </c>
      <c r="X166" s="8">
        <f t="shared" si="1229"/>
        <v>0</v>
      </c>
      <c r="Y166" s="79">
        <f>E166-K166</f>
        <v>3010.039999999979</v>
      </c>
      <c r="Z166" s="15">
        <f t="shared" si="893"/>
        <v>0.34183426936021155</v>
      </c>
      <c r="AA166" s="15">
        <f t="shared" si="1203"/>
        <v>0.99071807530593714</v>
      </c>
    </row>
    <row r="167" spans="1:27" ht="43.2" x14ac:dyDescent="0.3">
      <c r="A167" s="2" t="s">
        <v>235</v>
      </c>
      <c r="B167" s="43" t="s">
        <v>236</v>
      </c>
      <c r="C167" s="8">
        <v>7669.33</v>
      </c>
      <c r="D167" s="8">
        <v>-7669.33</v>
      </c>
      <c r="E167" s="8">
        <v>0</v>
      </c>
      <c r="F167" s="8"/>
      <c r="G167" s="8"/>
      <c r="H167" s="8"/>
      <c r="I167" s="8">
        <f t="shared" si="1225"/>
        <v>0</v>
      </c>
      <c r="J167" s="8">
        <f t="shared" si="1226"/>
        <v>0</v>
      </c>
      <c r="K167" s="8">
        <v>0</v>
      </c>
      <c r="L167" s="8">
        <v>0</v>
      </c>
      <c r="M167" s="8">
        <v>0</v>
      </c>
      <c r="N167" s="8">
        <v>0</v>
      </c>
      <c r="O167" s="8">
        <f t="shared" si="1227"/>
        <v>0</v>
      </c>
      <c r="P167" s="8">
        <f>J167-O167</f>
        <v>0</v>
      </c>
      <c r="Q167" s="8">
        <v>0</v>
      </c>
      <c r="R167" s="8">
        <v>0</v>
      </c>
      <c r="S167" s="8">
        <f t="shared" si="1228"/>
        <v>0</v>
      </c>
      <c r="T167" s="8">
        <v>0</v>
      </c>
      <c r="U167" s="8">
        <v>0</v>
      </c>
      <c r="V167" s="8">
        <v>0</v>
      </c>
      <c r="W167" s="8">
        <v>0</v>
      </c>
      <c r="X167" s="8">
        <f t="shared" si="1229"/>
        <v>0</v>
      </c>
      <c r="Y167" s="79">
        <f>E167-K167</f>
        <v>0</v>
      </c>
      <c r="Z167" s="15" t="e">
        <f t="shared" si="893"/>
        <v>#DIV/0!</v>
      </c>
      <c r="AA167" s="15" t="e">
        <f t="shared" si="1203"/>
        <v>#DIV/0!</v>
      </c>
    </row>
    <row r="168" spans="1:27" ht="43.2" x14ac:dyDescent="0.3">
      <c r="A168" s="2" t="s">
        <v>237</v>
      </c>
      <c r="B168" s="43" t="s">
        <v>238</v>
      </c>
      <c r="C168" s="8">
        <v>1000</v>
      </c>
      <c r="D168" s="8">
        <v>-366</v>
      </c>
      <c r="E168" s="8">
        <v>634</v>
      </c>
      <c r="F168" s="8"/>
      <c r="G168" s="8"/>
      <c r="H168" s="8"/>
      <c r="I168" s="8">
        <f t="shared" si="1225"/>
        <v>0</v>
      </c>
      <c r="J168" s="8">
        <f t="shared" si="1226"/>
        <v>634</v>
      </c>
      <c r="K168" s="8">
        <v>634</v>
      </c>
      <c r="L168" s="8">
        <v>0</v>
      </c>
      <c r="M168" s="8">
        <v>634</v>
      </c>
      <c r="N168" s="8">
        <v>634</v>
      </c>
      <c r="O168" s="8">
        <f t="shared" si="1227"/>
        <v>634</v>
      </c>
      <c r="P168" s="8">
        <f>J168-O168</f>
        <v>0</v>
      </c>
      <c r="Q168" s="8">
        <v>634</v>
      </c>
      <c r="R168" s="8">
        <v>634</v>
      </c>
      <c r="S168" s="8">
        <f t="shared" si="1228"/>
        <v>0</v>
      </c>
      <c r="T168" s="8">
        <v>634</v>
      </c>
      <c r="U168" s="8">
        <v>634</v>
      </c>
      <c r="V168" s="8">
        <v>0</v>
      </c>
      <c r="W168" s="8">
        <v>0</v>
      </c>
      <c r="X168" s="8">
        <f t="shared" si="1229"/>
        <v>0</v>
      </c>
      <c r="Y168" s="79">
        <f>E168-K168</f>
        <v>0</v>
      </c>
      <c r="Z168" s="15">
        <f t="shared" si="893"/>
        <v>1</v>
      </c>
      <c r="AA168" s="15">
        <f t="shared" si="1203"/>
        <v>1</v>
      </c>
    </row>
    <row r="169" spans="1:27" ht="43.2" x14ac:dyDescent="0.3">
      <c r="A169" s="2" t="s">
        <v>239</v>
      </c>
      <c r="B169" s="43" t="s">
        <v>238</v>
      </c>
      <c r="C169" s="8">
        <v>130551.87</v>
      </c>
      <c r="D169" s="8">
        <v>32647.63</v>
      </c>
      <c r="E169" s="8">
        <v>163199.5</v>
      </c>
      <c r="F169" s="8"/>
      <c r="G169" s="8"/>
      <c r="H169" s="8"/>
      <c r="I169" s="8">
        <f t="shared" si="1225"/>
        <v>0</v>
      </c>
      <c r="J169" s="8">
        <f t="shared" si="1226"/>
        <v>163199.5</v>
      </c>
      <c r="K169" s="8">
        <v>158481.35999999999</v>
      </c>
      <c r="L169" s="8">
        <v>0</v>
      </c>
      <c r="M169" s="8">
        <v>158481.35999999999</v>
      </c>
      <c r="N169" s="8">
        <v>158481.35999999999</v>
      </c>
      <c r="O169" s="8">
        <f t="shared" si="1227"/>
        <v>158481.35999999999</v>
      </c>
      <c r="P169" s="8">
        <f>J169-O169</f>
        <v>4718.140000000014</v>
      </c>
      <c r="Q169" s="8">
        <v>158481.35999999999</v>
      </c>
      <c r="R169" s="8">
        <v>158481.35999999999</v>
      </c>
      <c r="S169" s="8">
        <f t="shared" si="1228"/>
        <v>0</v>
      </c>
      <c r="T169" s="8">
        <v>157849.48000000001</v>
      </c>
      <c r="U169" s="8">
        <v>157849.48000000001</v>
      </c>
      <c r="V169" s="8">
        <v>4718.1400000000003</v>
      </c>
      <c r="W169" s="8">
        <v>4718.1400000000003</v>
      </c>
      <c r="X169" s="8">
        <f t="shared" si="1229"/>
        <v>631.87999999997555</v>
      </c>
      <c r="Y169" s="79">
        <f>E169-K169</f>
        <v>4718.140000000014</v>
      </c>
      <c r="Z169" s="15">
        <f t="shared" si="893"/>
        <v>0.97108973985827152</v>
      </c>
      <c r="AA169" s="15">
        <f t="shared" si="1203"/>
        <v>0.97108973985827152</v>
      </c>
    </row>
    <row r="170" spans="1:27" ht="43.2" x14ac:dyDescent="0.3">
      <c r="A170" s="3">
        <v>7306</v>
      </c>
      <c r="B170" s="84" t="s">
        <v>176</v>
      </c>
      <c r="C170" s="9">
        <f>SUM(C171)</f>
        <v>10000</v>
      </c>
      <c r="D170" s="9">
        <f t="shared" ref="D170:E170" si="1230">SUM(D171)</f>
        <v>-10000</v>
      </c>
      <c r="E170" s="9">
        <f t="shared" si="1230"/>
        <v>0</v>
      </c>
      <c r="F170" s="9">
        <f t="shared" ref="F170" si="1231">SUM(F171)</f>
        <v>0</v>
      </c>
      <c r="G170" s="9">
        <f t="shared" ref="G170" si="1232">SUM(G171)</f>
        <v>0</v>
      </c>
      <c r="H170" s="9">
        <f t="shared" ref="H170" si="1233">SUM(H171)</f>
        <v>0</v>
      </c>
      <c r="I170" s="9">
        <f t="shared" ref="I170" si="1234">SUM(I171)</f>
        <v>0</v>
      </c>
      <c r="J170" s="9">
        <f t="shared" ref="J170" si="1235">SUM(J171)</f>
        <v>0</v>
      </c>
      <c r="K170" s="9">
        <f t="shared" ref="K170" si="1236">SUM(K171)</f>
        <v>0</v>
      </c>
      <c r="L170" s="9">
        <f t="shared" ref="L170" si="1237">SUM(L171)</f>
        <v>0</v>
      </c>
      <c r="M170" s="9">
        <f t="shared" ref="M170" si="1238">SUM(M171)</f>
        <v>0</v>
      </c>
      <c r="N170" s="9">
        <f t="shared" ref="N170" si="1239">SUM(N171)</f>
        <v>0</v>
      </c>
      <c r="O170" s="9">
        <f t="shared" ref="O170" si="1240">SUM(O171)</f>
        <v>0</v>
      </c>
      <c r="P170" s="9">
        <f t="shared" ref="P170" si="1241">SUM(P171)</f>
        <v>0</v>
      </c>
      <c r="Q170" s="9">
        <f t="shared" ref="Q170" si="1242">SUM(Q171)</f>
        <v>0</v>
      </c>
      <c r="R170" s="9">
        <f t="shared" ref="R170" si="1243">SUM(R171)</f>
        <v>0</v>
      </c>
      <c r="S170" s="9">
        <f t="shared" ref="S170" si="1244">SUM(S171)</f>
        <v>0</v>
      </c>
      <c r="T170" s="9">
        <f t="shared" ref="T170" si="1245">SUM(T171)</f>
        <v>0</v>
      </c>
      <c r="U170" s="9">
        <f t="shared" ref="U170" si="1246">SUM(U171)</f>
        <v>0</v>
      </c>
      <c r="V170" s="9">
        <f t="shared" ref="V170" si="1247">SUM(V171)</f>
        <v>0</v>
      </c>
      <c r="W170" s="9">
        <f t="shared" ref="W170" si="1248">SUM(W171)</f>
        <v>0</v>
      </c>
      <c r="X170" s="9">
        <f t="shared" ref="X170" si="1249">SUM(X171)</f>
        <v>0</v>
      </c>
      <c r="Y170" s="9">
        <f t="shared" ref="Y170" si="1250">SUM(Y171)</f>
        <v>0</v>
      </c>
      <c r="Z170" s="16" t="e">
        <f t="shared" si="893"/>
        <v>#DIV/0!</v>
      </c>
      <c r="AA170" s="15" t="e">
        <f t="shared" si="1203"/>
        <v>#DIV/0!</v>
      </c>
    </row>
    <row r="171" spans="1:27" ht="43.2" x14ac:dyDescent="0.3">
      <c r="A171" s="2" t="s">
        <v>240</v>
      </c>
      <c r="B171" s="43" t="s">
        <v>241</v>
      </c>
      <c r="C171" s="8">
        <v>10000</v>
      </c>
      <c r="D171" s="8">
        <v>-10000</v>
      </c>
      <c r="E171" s="8">
        <v>0</v>
      </c>
      <c r="F171" s="8"/>
      <c r="G171" s="8"/>
      <c r="H171" s="8"/>
      <c r="I171" s="8">
        <f t="shared" ref="I171" si="1251">SUM(F171:H171)</f>
        <v>0</v>
      </c>
      <c r="J171" s="8">
        <f t="shared" ref="J171" si="1252">E171+I171</f>
        <v>0</v>
      </c>
      <c r="K171" s="8">
        <v>0</v>
      </c>
      <c r="L171" s="8">
        <v>0</v>
      </c>
      <c r="M171" s="8">
        <v>0</v>
      </c>
      <c r="N171" s="8">
        <v>0</v>
      </c>
      <c r="O171" s="8">
        <f>L171+N171</f>
        <v>0</v>
      </c>
      <c r="P171" s="8">
        <f>J171-O171</f>
        <v>0</v>
      </c>
      <c r="Q171" s="8">
        <v>0</v>
      </c>
      <c r="R171" s="8">
        <v>0</v>
      </c>
      <c r="S171" s="8">
        <f>N171-R171</f>
        <v>0</v>
      </c>
      <c r="T171" s="8">
        <v>0</v>
      </c>
      <c r="U171" s="8">
        <v>0</v>
      </c>
      <c r="V171" s="8">
        <v>0</v>
      </c>
      <c r="W171" s="8">
        <v>0</v>
      </c>
      <c r="X171" s="8">
        <f>R171-U171</f>
        <v>0</v>
      </c>
      <c r="Y171" s="79">
        <f>E171-K171</f>
        <v>0</v>
      </c>
      <c r="Z171" s="15" t="e">
        <f t="shared" si="893"/>
        <v>#DIV/0!</v>
      </c>
      <c r="AA171" s="15" t="e">
        <f t="shared" si="1203"/>
        <v>#DIV/0!</v>
      </c>
    </row>
    <row r="172" spans="1:27" ht="28.8" x14ac:dyDescent="0.3">
      <c r="A172" s="3">
        <v>7308</v>
      </c>
      <c r="B172" s="84" t="s">
        <v>179</v>
      </c>
      <c r="C172" s="9">
        <f>SUM(C173:C185)</f>
        <v>922120.8</v>
      </c>
      <c r="D172" s="9">
        <f t="shared" ref="D172:E172" si="1253">SUM(D173:D185)</f>
        <v>-98155.180000000008</v>
      </c>
      <c r="E172" s="9">
        <f t="shared" si="1253"/>
        <v>823965.62</v>
      </c>
      <c r="F172" s="9">
        <f t="shared" ref="F172" si="1254">SUM(F173:F185)</f>
        <v>0</v>
      </c>
      <c r="G172" s="9">
        <f t="shared" ref="G172" si="1255">SUM(G173:G185)</f>
        <v>0</v>
      </c>
      <c r="H172" s="9">
        <f t="shared" ref="H172" si="1256">SUM(H173:H185)</f>
        <v>0</v>
      </c>
      <c r="I172" s="9">
        <f t="shared" ref="I172" si="1257">SUM(I173:I185)</f>
        <v>0</v>
      </c>
      <c r="J172" s="9">
        <f t="shared" ref="J172" si="1258">SUM(J173:J185)</f>
        <v>823965.62</v>
      </c>
      <c r="K172" s="9">
        <f t="shared" ref="K172" si="1259">SUM(K173:K185)</f>
        <v>820947.1</v>
      </c>
      <c r="L172" s="9">
        <f t="shared" ref="L172" si="1260">SUM(L173:L185)</f>
        <v>0</v>
      </c>
      <c r="M172" s="9">
        <f t="shared" ref="M172" si="1261">SUM(M173:M185)</f>
        <v>820947.1</v>
      </c>
      <c r="N172" s="9">
        <f t="shared" ref="N172" si="1262">SUM(N173:N185)</f>
        <v>820947.1</v>
      </c>
      <c r="O172" s="9">
        <f t="shared" ref="O172" si="1263">SUM(O173:O185)</f>
        <v>820947.1</v>
      </c>
      <c r="P172" s="9">
        <f t="shared" ref="P172" si="1264">SUM(P173:P185)</f>
        <v>3018.5200000000186</v>
      </c>
      <c r="Q172" s="9">
        <f t="shared" ref="Q172" si="1265">SUM(Q173:Q185)</f>
        <v>820947.1</v>
      </c>
      <c r="R172" s="9">
        <f t="shared" ref="R172" si="1266">SUM(R173:R185)</f>
        <v>820947.1</v>
      </c>
      <c r="S172" s="9">
        <f t="shared" ref="S172" si="1267">SUM(S173:S185)</f>
        <v>0</v>
      </c>
      <c r="T172" s="9">
        <f t="shared" ref="T172" si="1268">SUM(T173:T185)</f>
        <v>820400.71</v>
      </c>
      <c r="U172" s="9">
        <f t="shared" ref="U172" si="1269">SUM(U173:U185)</f>
        <v>820400.71</v>
      </c>
      <c r="V172" s="9">
        <f t="shared" ref="V172" si="1270">SUM(V173:V185)</f>
        <v>3018.52</v>
      </c>
      <c r="W172" s="9">
        <f t="shared" ref="W172" si="1271">SUM(W173:W185)</f>
        <v>3018.52</v>
      </c>
      <c r="X172" s="9">
        <f t="shared" ref="X172" si="1272">SUM(X173:X185)</f>
        <v>546.38999999998487</v>
      </c>
      <c r="Y172" s="9">
        <f t="shared" ref="Y172" si="1273">SUM(Y173:Y185)</f>
        <v>3018.5200000000186</v>
      </c>
      <c r="Z172" s="16">
        <f t="shared" si="893"/>
        <v>0.99633659472345459</v>
      </c>
      <c r="AA172" s="15">
        <f t="shared" si="1203"/>
        <v>0.99633659472345459</v>
      </c>
    </row>
    <row r="173" spans="1:27" ht="43.2" x14ac:dyDescent="0.3">
      <c r="A173" s="4" t="s">
        <v>242</v>
      </c>
      <c r="B173" s="85" t="s">
        <v>243</v>
      </c>
      <c r="C173" s="10">
        <v>0</v>
      </c>
      <c r="D173" s="10">
        <v>5835.53</v>
      </c>
      <c r="E173" s="10">
        <v>5835.53</v>
      </c>
      <c r="F173" s="10"/>
      <c r="G173" s="10"/>
      <c r="H173" s="10"/>
      <c r="I173" s="10">
        <f t="shared" ref="I173:I185" si="1274">SUM(F173:H173)</f>
        <v>0</v>
      </c>
      <c r="J173" s="10">
        <f t="shared" ref="J173:J185" si="1275">E173+I173</f>
        <v>5835.53</v>
      </c>
      <c r="K173" s="10">
        <v>5835.53</v>
      </c>
      <c r="L173" s="10">
        <v>0</v>
      </c>
      <c r="M173" s="10">
        <v>5835.53</v>
      </c>
      <c r="N173" s="10">
        <v>5835.53</v>
      </c>
      <c r="O173" s="10">
        <f t="shared" ref="O173:O185" si="1276">L173+N173</f>
        <v>5835.53</v>
      </c>
      <c r="P173" s="10">
        <f t="shared" ref="P173:P185" si="1277">J173-O173</f>
        <v>0</v>
      </c>
      <c r="Q173" s="10">
        <v>5835.53</v>
      </c>
      <c r="R173" s="10">
        <v>5835.53</v>
      </c>
      <c r="S173" s="10">
        <f t="shared" ref="S173:S185" si="1278">N173-R173</f>
        <v>0</v>
      </c>
      <c r="T173" s="10">
        <v>5835.53</v>
      </c>
      <c r="U173" s="10">
        <v>5835.53</v>
      </c>
      <c r="V173" s="10">
        <v>0</v>
      </c>
      <c r="W173" s="10">
        <v>0</v>
      </c>
      <c r="X173" s="10">
        <f t="shared" ref="X173:X185" si="1279">R173-U173</f>
        <v>0</v>
      </c>
      <c r="Y173" s="80">
        <f t="shared" ref="Y173:Y185" si="1280">E173-K173</f>
        <v>0</v>
      </c>
      <c r="Z173" s="17">
        <f t="shared" si="893"/>
        <v>1</v>
      </c>
      <c r="AA173" s="15">
        <f t="shared" si="1203"/>
        <v>1</v>
      </c>
    </row>
    <row r="174" spans="1:27" ht="57.6" x14ac:dyDescent="0.3">
      <c r="A174" s="4" t="s">
        <v>244</v>
      </c>
      <c r="B174" s="85" t="s">
        <v>245</v>
      </c>
      <c r="C174" s="10">
        <v>0</v>
      </c>
      <c r="D174" s="10">
        <v>43934</v>
      </c>
      <c r="E174" s="10">
        <v>43934</v>
      </c>
      <c r="F174" s="10"/>
      <c r="G174" s="10"/>
      <c r="H174" s="10"/>
      <c r="I174" s="10">
        <f t="shared" si="1274"/>
        <v>0</v>
      </c>
      <c r="J174" s="10">
        <f t="shared" si="1275"/>
        <v>43934</v>
      </c>
      <c r="K174" s="10">
        <v>43934</v>
      </c>
      <c r="L174" s="10">
        <v>0</v>
      </c>
      <c r="M174" s="10">
        <v>43934</v>
      </c>
      <c r="N174" s="10">
        <v>43934</v>
      </c>
      <c r="O174" s="10">
        <f t="shared" si="1276"/>
        <v>43934</v>
      </c>
      <c r="P174" s="10">
        <f t="shared" si="1277"/>
        <v>0</v>
      </c>
      <c r="Q174" s="10">
        <v>43934</v>
      </c>
      <c r="R174" s="10">
        <v>43934</v>
      </c>
      <c r="S174" s="10">
        <f t="shared" si="1278"/>
        <v>0</v>
      </c>
      <c r="T174" s="10">
        <v>43934</v>
      </c>
      <c r="U174" s="10">
        <v>43934</v>
      </c>
      <c r="V174" s="10">
        <v>0</v>
      </c>
      <c r="W174" s="10">
        <v>0</v>
      </c>
      <c r="X174" s="10">
        <f t="shared" si="1279"/>
        <v>0</v>
      </c>
      <c r="Y174" s="80">
        <f t="shared" si="1280"/>
        <v>0</v>
      </c>
      <c r="Z174" s="17">
        <f t="shared" si="893"/>
        <v>1</v>
      </c>
      <c r="AA174" s="15">
        <f t="shared" si="1203"/>
        <v>1</v>
      </c>
    </row>
    <row r="175" spans="1:27" ht="43.2" x14ac:dyDescent="0.3">
      <c r="A175" s="2" t="s">
        <v>336</v>
      </c>
      <c r="B175" s="43" t="s">
        <v>337</v>
      </c>
      <c r="C175" s="20">
        <v>0</v>
      </c>
      <c r="D175" s="20">
        <v>900</v>
      </c>
      <c r="E175" s="20">
        <v>900</v>
      </c>
      <c r="F175" s="20"/>
      <c r="G175" s="20"/>
      <c r="H175" s="20"/>
      <c r="I175" s="8">
        <f t="shared" si="1274"/>
        <v>0</v>
      </c>
      <c r="J175" s="8">
        <f t="shared" si="1275"/>
        <v>900</v>
      </c>
      <c r="K175" s="20">
        <v>900</v>
      </c>
      <c r="L175" s="20">
        <v>0</v>
      </c>
      <c r="M175" s="20">
        <v>900</v>
      </c>
      <c r="N175" s="20">
        <v>900</v>
      </c>
      <c r="O175" s="8">
        <f t="shared" si="1276"/>
        <v>900</v>
      </c>
      <c r="P175" s="8">
        <f t="shared" si="1277"/>
        <v>0</v>
      </c>
      <c r="Q175" s="20">
        <v>900</v>
      </c>
      <c r="R175" s="20">
        <v>900</v>
      </c>
      <c r="S175" s="8">
        <f t="shared" si="1278"/>
        <v>0</v>
      </c>
      <c r="T175" s="20">
        <v>900</v>
      </c>
      <c r="U175" s="20">
        <v>900</v>
      </c>
      <c r="V175" s="20">
        <v>0</v>
      </c>
      <c r="W175" s="20">
        <v>0</v>
      </c>
      <c r="X175" s="8">
        <f t="shared" si="1279"/>
        <v>0</v>
      </c>
      <c r="Y175" s="79">
        <f t="shared" si="1280"/>
        <v>0</v>
      </c>
      <c r="Z175" s="21">
        <f t="shared" si="893"/>
        <v>1</v>
      </c>
      <c r="AA175" s="15">
        <f t="shared" si="1203"/>
        <v>1</v>
      </c>
    </row>
    <row r="176" spans="1:27" ht="43.2" x14ac:dyDescent="0.3">
      <c r="A176" s="2" t="s">
        <v>355</v>
      </c>
      <c r="B176" s="43" t="s">
        <v>337</v>
      </c>
      <c r="C176" s="20">
        <v>0</v>
      </c>
      <c r="D176" s="20">
        <v>2265</v>
      </c>
      <c r="E176" s="20">
        <v>2265</v>
      </c>
      <c r="F176" s="20"/>
      <c r="G176" s="20"/>
      <c r="H176" s="20"/>
      <c r="I176" s="8">
        <f t="shared" si="1274"/>
        <v>0</v>
      </c>
      <c r="J176" s="8">
        <f t="shared" si="1275"/>
        <v>2265</v>
      </c>
      <c r="K176" s="20">
        <v>2265</v>
      </c>
      <c r="L176" s="20">
        <v>0</v>
      </c>
      <c r="M176" s="20">
        <v>2265</v>
      </c>
      <c r="N176" s="20">
        <v>2265</v>
      </c>
      <c r="O176" s="8">
        <f t="shared" si="1276"/>
        <v>2265</v>
      </c>
      <c r="P176" s="8">
        <f t="shared" si="1277"/>
        <v>0</v>
      </c>
      <c r="Q176" s="20">
        <v>2265</v>
      </c>
      <c r="R176" s="20">
        <v>2265</v>
      </c>
      <c r="S176" s="8">
        <f t="shared" si="1278"/>
        <v>0</v>
      </c>
      <c r="T176" s="20">
        <v>2265</v>
      </c>
      <c r="U176" s="20">
        <v>2265</v>
      </c>
      <c r="V176" s="20">
        <v>0</v>
      </c>
      <c r="W176" s="20">
        <v>0</v>
      </c>
      <c r="X176" s="8">
        <f t="shared" si="1279"/>
        <v>0</v>
      </c>
      <c r="Y176" s="79">
        <f t="shared" si="1280"/>
        <v>0</v>
      </c>
      <c r="Z176" s="21">
        <f t="shared" si="893"/>
        <v>1</v>
      </c>
      <c r="AA176" s="15"/>
    </row>
    <row r="177" spans="1:27" ht="26.4" customHeight="1" x14ac:dyDescent="0.3">
      <c r="A177" s="2" t="s">
        <v>246</v>
      </c>
      <c r="B177" s="43" t="s">
        <v>247</v>
      </c>
      <c r="C177" s="8">
        <v>60000</v>
      </c>
      <c r="D177" s="8">
        <v>-60000</v>
      </c>
      <c r="E177" s="8">
        <v>0</v>
      </c>
      <c r="F177" s="8"/>
      <c r="G177" s="8"/>
      <c r="H177" s="8"/>
      <c r="I177" s="8">
        <f t="shared" si="1274"/>
        <v>0</v>
      </c>
      <c r="J177" s="8">
        <f t="shared" si="1275"/>
        <v>0</v>
      </c>
      <c r="K177" s="8">
        <v>0</v>
      </c>
      <c r="L177" s="8">
        <v>0</v>
      </c>
      <c r="M177" s="8">
        <v>0</v>
      </c>
      <c r="N177" s="8">
        <v>0</v>
      </c>
      <c r="O177" s="8">
        <f t="shared" si="1276"/>
        <v>0</v>
      </c>
      <c r="P177" s="8">
        <f t="shared" si="1277"/>
        <v>0</v>
      </c>
      <c r="Q177" s="8">
        <v>0</v>
      </c>
      <c r="R177" s="8">
        <v>0</v>
      </c>
      <c r="S177" s="8">
        <f t="shared" si="1278"/>
        <v>0</v>
      </c>
      <c r="T177" s="8">
        <v>0</v>
      </c>
      <c r="U177" s="8">
        <v>0</v>
      </c>
      <c r="V177" s="8">
        <v>0</v>
      </c>
      <c r="W177" s="8">
        <v>0</v>
      </c>
      <c r="X177" s="8">
        <f t="shared" si="1279"/>
        <v>0</v>
      </c>
      <c r="Y177" s="79">
        <f t="shared" si="1280"/>
        <v>0</v>
      </c>
      <c r="Z177" s="15" t="e">
        <f t="shared" si="893"/>
        <v>#DIV/0!</v>
      </c>
      <c r="AA177" s="15" t="e">
        <f t="shared" ref="AA177:AA186" si="1281">K177/E177</f>
        <v>#DIV/0!</v>
      </c>
    </row>
    <row r="178" spans="1:27" ht="43.2" x14ac:dyDescent="0.3">
      <c r="A178" s="2" t="s">
        <v>248</v>
      </c>
      <c r="B178" s="43" t="s">
        <v>249</v>
      </c>
      <c r="C178" s="8">
        <v>6200</v>
      </c>
      <c r="D178" s="8">
        <v>-6200</v>
      </c>
      <c r="E178" s="8">
        <v>0</v>
      </c>
      <c r="F178" s="8"/>
      <c r="G178" s="8"/>
      <c r="H178" s="8"/>
      <c r="I178" s="8">
        <f t="shared" si="1274"/>
        <v>0</v>
      </c>
      <c r="J178" s="8">
        <f t="shared" si="1275"/>
        <v>0</v>
      </c>
      <c r="K178" s="8">
        <v>0</v>
      </c>
      <c r="L178" s="8">
        <v>0</v>
      </c>
      <c r="M178" s="8">
        <v>0</v>
      </c>
      <c r="N178" s="8">
        <v>0</v>
      </c>
      <c r="O178" s="8">
        <f t="shared" si="1276"/>
        <v>0</v>
      </c>
      <c r="P178" s="8">
        <f t="shared" si="1277"/>
        <v>0</v>
      </c>
      <c r="Q178" s="8">
        <v>0</v>
      </c>
      <c r="R178" s="8">
        <v>0</v>
      </c>
      <c r="S178" s="8">
        <f t="shared" si="1278"/>
        <v>0</v>
      </c>
      <c r="T178" s="8">
        <v>0</v>
      </c>
      <c r="U178" s="8">
        <v>0</v>
      </c>
      <c r="V178" s="8">
        <v>0</v>
      </c>
      <c r="W178" s="8">
        <v>0</v>
      </c>
      <c r="X178" s="8">
        <f t="shared" si="1279"/>
        <v>0</v>
      </c>
      <c r="Y178" s="79">
        <f t="shared" si="1280"/>
        <v>0</v>
      </c>
      <c r="Z178" s="15" t="e">
        <f t="shared" si="893"/>
        <v>#DIV/0!</v>
      </c>
      <c r="AA178" s="15" t="e">
        <f t="shared" si="1281"/>
        <v>#DIV/0!</v>
      </c>
    </row>
    <row r="179" spans="1:27" ht="43.2" x14ac:dyDescent="0.3">
      <c r="A179" s="2" t="s">
        <v>250</v>
      </c>
      <c r="B179" s="43" t="s">
        <v>251</v>
      </c>
      <c r="C179" s="8">
        <v>60000</v>
      </c>
      <c r="D179" s="8">
        <v>-31638</v>
      </c>
      <c r="E179" s="8">
        <v>28362</v>
      </c>
      <c r="F179" s="8"/>
      <c r="G179" s="8"/>
      <c r="H179" s="8"/>
      <c r="I179" s="8">
        <f t="shared" si="1274"/>
        <v>0</v>
      </c>
      <c r="J179" s="8">
        <f t="shared" si="1275"/>
        <v>28362</v>
      </c>
      <c r="K179" s="8">
        <v>28362</v>
      </c>
      <c r="L179" s="8">
        <v>0</v>
      </c>
      <c r="M179" s="8">
        <v>28362</v>
      </c>
      <c r="N179" s="8">
        <v>28362</v>
      </c>
      <c r="O179" s="8">
        <f t="shared" si="1276"/>
        <v>28362</v>
      </c>
      <c r="P179" s="8">
        <f t="shared" si="1277"/>
        <v>0</v>
      </c>
      <c r="Q179" s="8">
        <v>28362</v>
      </c>
      <c r="R179" s="8">
        <v>28362</v>
      </c>
      <c r="S179" s="8">
        <f t="shared" si="1278"/>
        <v>0</v>
      </c>
      <c r="T179" s="8">
        <v>28362</v>
      </c>
      <c r="U179" s="8">
        <v>28362</v>
      </c>
      <c r="V179" s="8">
        <v>0</v>
      </c>
      <c r="W179" s="8">
        <v>0</v>
      </c>
      <c r="X179" s="8">
        <f t="shared" si="1279"/>
        <v>0</v>
      </c>
      <c r="Y179" s="79">
        <f t="shared" si="1280"/>
        <v>0</v>
      </c>
      <c r="Z179" s="15">
        <f t="shared" si="893"/>
        <v>1</v>
      </c>
      <c r="AA179" s="15">
        <f t="shared" si="1281"/>
        <v>1</v>
      </c>
    </row>
    <row r="180" spans="1:27" ht="43.2" x14ac:dyDescent="0.3">
      <c r="A180" s="2" t="s">
        <v>252</v>
      </c>
      <c r="B180" s="43" t="s">
        <v>251</v>
      </c>
      <c r="C180" s="8">
        <v>142300</v>
      </c>
      <c r="D180" s="8">
        <v>-83335.360000000001</v>
      </c>
      <c r="E180" s="8">
        <v>58964.639999999999</v>
      </c>
      <c r="F180" s="8"/>
      <c r="G180" s="8"/>
      <c r="H180" s="8"/>
      <c r="I180" s="8">
        <f t="shared" si="1274"/>
        <v>0</v>
      </c>
      <c r="J180" s="8">
        <f t="shared" si="1275"/>
        <v>58964.639999999999</v>
      </c>
      <c r="K180" s="8">
        <v>58861.58</v>
      </c>
      <c r="L180" s="8">
        <v>0</v>
      </c>
      <c r="M180" s="8">
        <v>58861.58</v>
      </c>
      <c r="N180" s="8">
        <v>58861.58</v>
      </c>
      <c r="O180" s="8">
        <f t="shared" si="1276"/>
        <v>58861.58</v>
      </c>
      <c r="P180" s="8">
        <f t="shared" si="1277"/>
        <v>103.05999999999767</v>
      </c>
      <c r="Q180" s="8">
        <v>58861.58</v>
      </c>
      <c r="R180" s="8">
        <v>58861.58</v>
      </c>
      <c r="S180" s="8">
        <f t="shared" si="1278"/>
        <v>0</v>
      </c>
      <c r="T180" s="8">
        <v>58861.58</v>
      </c>
      <c r="U180" s="8">
        <v>58861.58</v>
      </c>
      <c r="V180" s="8">
        <v>103.06</v>
      </c>
      <c r="W180" s="8">
        <v>103.06</v>
      </c>
      <c r="X180" s="8">
        <f t="shared" si="1279"/>
        <v>0</v>
      </c>
      <c r="Y180" s="79">
        <f t="shared" si="1280"/>
        <v>103.05999999999767</v>
      </c>
      <c r="Z180" s="15">
        <f t="shared" si="893"/>
        <v>0.99825217282764722</v>
      </c>
      <c r="AA180" s="15">
        <f t="shared" si="1281"/>
        <v>0.99825217282764722</v>
      </c>
    </row>
    <row r="181" spans="1:27" ht="43.2" x14ac:dyDescent="0.3">
      <c r="A181" s="2" t="s">
        <v>253</v>
      </c>
      <c r="B181" s="43" t="s">
        <v>84</v>
      </c>
      <c r="C181" s="8">
        <v>4000</v>
      </c>
      <c r="D181" s="8">
        <v>-4000</v>
      </c>
      <c r="E181" s="8">
        <v>0</v>
      </c>
      <c r="F181" s="8"/>
      <c r="G181" s="8"/>
      <c r="H181" s="8"/>
      <c r="I181" s="8">
        <f t="shared" si="1274"/>
        <v>0</v>
      </c>
      <c r="J181" s="8">
        <f t="shared" si="1275"/>
        <v>0</v>
      </c>
      <c r="K181" s="8">
        <v>0</v>
      </c>
      <c r="L181" s="8">
        <v>0</v>
      </c>
      <c r="M181" s="8">
        <v>0</v>
      </c>
      <c r="N181" s="8">
        <v>0</v>
      </c>
      <c r="O181" s="8">
        <f t="shared" si="1276"/>
        <v>0</v>
      </c>
      <c r="P181" s="8">
        <f t="shared" si="1277"/>
        <v>0</v>
      </c>
      <c r="Q181" s="8">
        <v>0</v>
      </c>
      <c r="R181" s="8">
        <v>0</v>
      </c>
      <c r="S181" s="8">
        <f t="shared" si="1278"/>
        <v>0</v>
      </c>
      <c r="T181" s="8">
        <v>0</v>
      </c>
      <c r="U181" s="8">
        <v>0</v>
      </c>
      <c r="V181" s="8">
        <v>0</v>
      </c>
      <c r="W181" s="8">
        <v>0</v>
      </c>
      <c r="X181" s="8">
        <f t="shared" si="1279"/>
        <v>0</v>
      </c>
      <c r="Y181" s="79">
        <f t="shared" si="1280"/>
        <v>0</v>
      </c>
      <c r="Z181" s="15" t="e">
        <f t="shared" si="893"/>
        <v>#DIV/0!</v>
      </c>
      <c r="AA181" s="15" t="e">
        <f t="shared" si="1281"/>
        <v>#DIV/0!</v>
      </c>
    </row>
    <row r="182" spans="1:27" ht="43.2" x14ac:dyDescent="0.3">
      <c r="A182" s="2" t="s">
        <v>254</v>
      </c>
      <c r="B182" s="43" t="s">
        <v>255</v>
      </c>
      <c r="C182" s="8">
        <v>6300</v>
      </c>
      <c r="D182" s="8">
        <v>-117</v>
      </c>
      <c r="E182" s="8">
        <v>6183</v>
      </c>
      <c r="F182" s="8"/>
      <c r="G182" s="8"/>
      <c r="H182" s="8"/>
      <c r="I182" s="8">
        <f t="shared" si="1274"/>
        <v>0</v>
      </c>
      <c r="J182" s="8">
        <f t="shared" si="1275"/>
        <v>6183</v>
      </c>
      <c r="K182" s="8">
        <v>6183</v>
      </c>
      <c r="L182" s="8">
        <v>0</v>
      </c>
      <c r="M182" s="8">
        <v>6183</v>
      </c>
      <c r="N182" s="8">
        <v>6183</v>
      </c>
      <c r="O182" s="8">
        <f t="shared" si="1276"/>
        <v>6183</v>
      </c>
      <c r="P182" s="8">
        <f t="shared" si="1277"/>
        <v>0</v>
      </c>
      <c r="Q182" s="8">
        <v>6183</v>
      </c>
      <c r="R182" s="8">
        <v>6183</v>
      </c>
      <c r="S182" s="8">
        <f t="shared" si="1278"/>
        <v>0</v>
      </c>
      <c r="T182" s="8">
        <v>6183</v>
      </c>
      <c r="U182" s="8">
        <v>6183</v>
      </c>
      <c r="V182" s="8">
        <v>0</v>
      </c>
      <c r="W182" s="8">
        <v>0</v>
      </c>
      <c r="X182" s="8">
        <f t="shared" si="1279"/>
        <v>0</v>
      </c>
      <c r="Y182" s="79">
        <f t="shared" si="1280"/>
        <v>0</v>
      </c>
      <c r="Z182" s="15">
        <f t="shared" si="893"/>
        <v>1</v>
      </c>
      <c r="AA182" s="15">
        <f t="shared" si="1281"/>
        <v>1</v>
      </c>
    </row>
    <row r="183" spans="1:27" ht="72" x14ac:dyDescent="0.3">
      <c r="A183" s="2" t="s">
        <v>256</v>
      </c>
      <c r="B183" s="43" t="s">
        <v>257</v>
      </c>
      <c r="C183" s="8">
        <v>157842.95000000001</v>
      </c>
      <c r="D183" s="8">
        <v>93863.6</v>
      </c>
      <c r="E183" s="8">
        <v>251706.55</v>
      </c>
      <c r="F183" s="8"/>
      <c r="G183" s="8"/>
      <c r="H183" s="8"/>
      <c r="I183" s="8">
        <f t="shared" si="1274"/>
        <v>0</v>
      </c>
      <c r="J183" s="8">
        <f t="shared" si="1275"/>
        <v>251706.55</v>
      </c>
      <c r="K183" s="8">
        <v>251706.55</v>
      </c>
      <c r="L183" s="8">
        <v>0</v>
      </c>
      <c r="M183" s="8">
        <v>251706.55</v>
      </c>
      <c r="N183" s="8">
        <v>251706.55</v>
      </c>
      <c r="O183" s="8">
        <f t="shared" si="1276"/>
        <v>251706.55</v>
      </c>
      <c r="P183" s="8">
        <f t="shared" si="1277"/>
        <v>0</v>
      </c>
      <c r="Q183" s="8">
        <v>251706.55</v>
      </c>
      <c r="R183" s="8">
        <v>251706.55</v>
      </c>
      <c r="S183" s="8">
        <f t="shared" si="1278"/>
        <v>0</v>
      </c>
      <c r="T183" s="8">
        <v>251160.16</v>
      </c>
      <c r="U183" s="8">
        <v>251160.16</v>
      </c>
      <c r="V183" s="8">
        <v>0</v>
      </c>
      <c r="W183" s="8">
        <v>0</v>
      </c>
      <c r="X183" s="8">
        <f t="shared" si="1279"/>
        <v>546.38999999998487</v>
      </c>
      <c r="Y183" s="79">
        <f t="shared" si="1280"/>
        <v>0</v>
      </c>
      <c r="Z183" s="15">
        <f t="shared" si="893"/>
        <v>1</v>
      </c>
      <c r="AA183" s="15">
        <f t="shared" si="1281"/>
        <v>1</v>
      </c>
    </row>
    <row r="184" spans="1:27" ht="43.2" x14ac:dyDescent="0.3">
      <c r="A184" s="2" t="s">
        <v>258</v>
      </c>
      <c r="B184" s="43" t="s">
        <v>259</v>
      </c>
      <c r="C184" s="8">
        <v>481477.85</v>
      </c>
      <c r="D184" s="8">
        <v>-61628.95</v>
      </c>
      <c r="E184" s="8">
        <v>419848.9</v>
      </c>
      <c r="F184" s="8"/>
      <c r="G184" s="8"/>
      <c r="H184" s="8"/>
      <c r="I184" s="8">
        <f t="shared" si="1274"/>
        <v>0</v>
      </c>
      <c r="J184" s="8">
        <f t="shared" si="1275"/>
        <v>419848.9</v>
      </c>
      <c r="K184" s="8">
        <v>416933.44</v>
      </c>
      <c r="L184" s="8">
        <v>0</v>
      </c>
      <c r="M184" s="8">
        <v>416933.44</v>
      </c>
      <c r="N184" s="8">
        <v>416933.44</v>
      </c>
      <c r="O184" s="8">
        <f t="shared" si="1276"/>
        <v>416933.44</v>
      </c>
      <c r="P184" s="8">
        <f t="shared" si="1277"/>
        <v>2915.460000000021</v>
      </c>
      <c r="Q184" s="8">
        <v>416933.44</v>
      </c>
      <c r="R184" s="8">
        <v>416933.44</v>
      </c>
      <c r="S184" s="8">
        <f t="shared" si="1278"/>
        <v>0</v>
      </c>
      <c r="T184" s="8">
        <v>416933.44</v>
      </c>
      <c r="U184" s="8">
        <v>416933.44</v>
      </c>
      <c r="V184" s="8">
        <v>2915.46</v>
      </c>
      <c r="W184" s="8">
        <v>2915.46</v>
      </c>
      <c r="X184" s="8">
        <f t="shared" si="1279"/>
        <v>0</v>
      </c>
      <c r="Y184" s="79">
        <f t="shared" si="1280"/>
        <v>2915.460000000021</v>
      </c>
      <c r="Z184" s="15">
        <f t="shared" si="893"/>
        <v>0.99305593035970796</v>
      </c>
      <c r="AA184" s="15">
        <f t="shared" si="1281"/>
        <v>0.99305593035970796</v>
      </c>
    </row>
    <row r="185" spans="1:27" ht="43.2" x14ac:dyDescent="0.3">
      <c r="A185" s="2" t="s">
        <v>260</v>
      </c>
      <c r="B185" s="43" t="s">
        <v>84</v>
      </c>
      <c r="C185" s="8">
        <v>4000</v>
      </c>
      <c r="D185" s="8">
        <v>1966</v>
      </c>
      <c r="E185" s="8">
        <v>5966</v>
      </c>
      <c r="F185" s="8"/>
      <c r="G185" s="8"/>
      <c r="H185" s="8"/>
      <c r="I185" s="8">
        <f t="shared" si="1274"/>
        <v>0</v>
      </c>
      <c r="J185" s="8">
        <f t="shared" si="1275"/>
        <v>5966</v>
      </c>
      <c r="K185" s="8">
        <v>5966</v>
      </c>
      <c r="L185" s="8">
        <v>0</v>
      </c>
      <c r="M185" s="8">
        <v>5966</v>
      </c>
      <c r="N185" s="8">
        <v>5966</v>
      </c>
      <c r="O185" s="8">
        <f t="shared" si="1276"/>
        <v>5966</v>
      </c>
      <c r="P185" s="8">
        <f t="shared" si="1277"/>
        <v>0</v>
      </c>
      <c r="Q185" s="8">
        <v>5966</v>
      </c>
      <c r="R185" s="8">
        <v>5966</v>
      </c>
      <c r="S185" s="8">
        <f t="shared" si="1278"/>
        <v>0</v>
      </c>
      <c r="T185" s="8">
        <v>5966</v>
      </c>
      <c r="U185" s="8">
        <v>5966</v>
      </c>
      <c r="V185" s="8">
        <v>0</v>
      </c>
      <c r="W185" s="8">
        <v>0</v>
      </c>
      <c r="X185" s="8">
        <f t="shared" si="1279"/>
        <v>0</v>
      </c>
      <c r="Y185" s="79">
        <f t="shared" si="1280"/>
        <v>0</v>
      </c>
      <c r="Z185" s="15">
        <f t="shared" si="893"/>
        <v>1</v>
      </c>
      <c r="AA185" s="15">
        <f t="shared" si="1281"/>
        <v>1</v>
      </c>
    </row>
    <row r="186" spans="1:27" x14ac:dyDescent="0.3">
      <c r="A186" s="3">
        <v>7314</v>
      </c>
      <c r="B186" s="84" t="s">
        <v>87</v>
      </c>
      <c r="C186" s="9">
        <f>SUM(C187:C190)</f>
        <v>5500</v>
      </c>
      <c r="D186" s="9">
        <f t="shared" ref="D186:E186" si="1282">SUM(D187:D190)</f>
        <v>-3980</v>
      </c>
      <c r="E186" s="9">
        <f t="shared" si="1282"/>
        <v>1520</v>
      </c>
      <c r="F186" s="9">
        <f t="shared" ref="F186" si="1283">SUM(F187:F190)</f>
        <v>0</v>
      </c>
      <c r="G186" s="9">
        <f t="shared" ref="G186" si="1284">SUM(G187:G190)</f>
        <v>0</v>
      </c>
      <c r="H186" s="9">
        <f t="shared" ref="H186" si="1285">SUM(H187:H190)</f>
        <v>0</v>
      </c>
      <c r="I186" s="9">
        <f t="shared" ref="I186" si="1286">SUM(I187:I190)</f>
        <v>0</v>
      </c>
      <c r="J186" s="9">
        <f t="shared" ref="J186" si="1287">SUM(J187:J190)</f>
        <v>1520</v>
      </c>
      <c r="K186" s="9">
        <f t="shared" ref="K186" si="1288">SUM(K187:K190)</f>
        <v>1520</v>
      </c>
      <c r="L186" s="9">
        <f t="shared" ref="L186" si="1289">SUM(L187:L190)</f>
        <v>0</v>
      </c>
      <c r="M186" s="9">
        <f t="shared" ref="M186" si="1290">SUM(M187:M190)</f>
        <v>1520</v>
      </c>
      <c r="N186" s="9">
        <f t="shared" ref="N186" si="1291">SUM(N187:N190)</f>
        <v>1520</v>
      </c>
      <c r="O186" s="9">
        <f t="shared" ref="O186" si="1292">SUM(O187:O190)</f>
        <v>1520</v>
      </c>
      <c r="P186" s="9">
        <f t="shared" ref="P186" si="1293">SUM(P187:P190)</f>
        <v>0</v>
      </c>
      <c r="Q186" s="9">
        <f t="shared" ref="Q186" si="1294">SUM(Q187:Q190)</f>
        <v>1520</v>
      </c>
      <c r="R186" s="9">
        <f t="shared" ref="R186" si="1295">SUM(R187:R190)</f>
        <v>1520</v>
      </c>
      <c r="S186" s="9">
        <f t="shared" ref="S186" si="1296">SUM(S187:S190)</f>
        <v>0</v>
      </c>
      <c r="T186" s="9">
        <f t="shared" ref="T186" si="1297">SUM(T187:T190)</f>
        <v>1520</v>
      </c>
      <c r="U186" s="9">
        <f t="shared" ref="U186" si="1298">SUM(U187:U190)</f>
        <v>1520</v>
      </c>
      <c r="V186" s="9">
        <f t="shared" ref="V186" si="1299">SUM(V187:V190)</f>
        <v>0</v>
      </c>
      <c r="W186" s="9">
        <f t="shared" ref="W186" si="1300">SUM(W187:W190)</f>
        <v>0</v>
      </c>
      <c r="X186" s="9">
        <f t="shared" ref="X186" si="1301">SUM(X187:X190)</f>
        <v>0</v>
      </c>
      <c r="Y186" s="9">
        <f t="shared" ref="Y186" si="1302">SUM(Y187:Y190)</f>
        <v>0</v>
      </c>
      <c r="Z186" s="16">
        <f t="shared" si="893"/>
        <v>1</v>
      </c>
      <c r="AA186" s="15">
        <f t="shared" si="1281"/>
        <v>1</v>
      </c>
    </row>
    <row r="187" spans="1:27" ht="43.2" x14ac:dyDescent="0.3">
      <c r="A187" s="2" t="s">
        <v>356</v>
      </c>
      <c r="B187" s="43" t="s">
        <v>264</v>
      </c>
      <c r="C187" s="31">
        <v>0</v>
      </c>
      <c r="D187" s="31">
        <v>545</v>
      </c>
      <c r="E187" s="31">
        <v>545</v>
      </c>
      <c r="F187" s="31"/>
      <c r="G187" s="31"/>
      <c r="H187" s="31"/>
      <c r="I187" s="8">
        <f t="shared" ref="I187:I190" si="1303">SUM(F187:H187)</f>
        <v>0</v>
      </c>
      <c r="J187" s="8">
        <f t="shared" ref="J187:J190" si="1304">E187+I187</f>
        <v>545</v>
      </c>
      <c r="K187" s="31">
        <v>545</v>
      </c>
      <c r="L187" s="31">
        <v>0</v>
      </c>
      <c r="M187" s="31">
        <v>545</v>
      </c>
      <c r="N187" s="31">
        <v>545</v>
      </c>
      <c r="O187" s="8">
        <f t="shared" ref="O187:O190" si="1305">L187+N187</f>
        <v>545</v>
      </c>
      <c r="P187" s="8">
        <f>J187-O187</f>
        <v>0</v>
      </c>
      <c r="Q187" s="31">
        <v>545</v>
      </c>
      <c r="R187" s="9">
        <v>545</v>
      </c>
      <c r="S187" s="8">
        <f t="shared" ref="S187:S190" si="1306">N187-R187</f>
        <v>0</v>
      </c>
      <c r="T187" s="9">
        <v>545</v>
      </c>
      <c r="U187" s="9">
        <v>545</v>
      </c>
      <c r="V187" s="9">
        <v>0</v>
      </c>
      <c r="W187" s="9">
        <v>0</v>
      </c>
      <c r="X187" s="8">
        <f t="shared" ref="X187:X190" si="1307">R187-U187</f>
        <v>0</v>
      </c>
      <c r="Y187" s="79">
        <f>E187-K187</f>
        <v>0</v>
      </c>
      <c r="Z187" s="16">
        <f t="shared" si="893"/>
        <v>1</v>
      </c>
      <c r="AA187" s="15"/>
    </row>
    <row r="188" spans="1:27" ht="43.2" x14ac:dyDescent="0.3">
      <c r="A188" s="2" t="s">
        <v>357</v>
      </c>
      <c r="B188" s="43" t="s">
        <v>358</v>
      </c>
      <c r="C188" s="31">
        <v>0</v>
      </c>
      <c r="D188" s="31">
        <v>975</v>
      </c>
      <c r="E188" s="31">
        <v>975</v>
      </c>
      <c r="F188" s="31"/>
      <c r="G188" s="31"/>
      <c r="H188" s="31"/>
      <c r="I188" s="8">
        <f t="shared" si="1303"/>
        <v>0</v>
      </c>
      <c r="J188" s="8">
        <f t="shared" si="1304"/>
        <v>975</v>
      </c>
      <c r="K188" s="31">
        <v>975</v>
      </c>
      <c r="L188" s="31">
        <v>0</v>
      </c>
      <c r="M188" s="31">
        <v>975</v>
      </c>
      <c r="N188" s="31">
        <v>975</v>
      </c>
      <c r="O188" s="8">
        <f t="shared" si="1305"/>
        <v>975</v>
      </c>
      <c r="P188" s="8">
        <f>J188-O188</f>
        <v>0</v>
      </c>
      <c r="Q188" s="31">
        <v>975</v>
      </c>
      <c r="R188" s="9">
        <v>975</v>
      </c>
      <c r="S188" s="8">
        <f t="shared" si="1306"/>
        <v>0</v>
      </c>
      <c r="T188" s="9">
        <v>975</v>
      </c>
      <c r="U188" s="9">
        <v>975</v>
      </c>
      <c r="V188" s="9">
        <v>0</v>
      </c>
      <c r="W188" s="9">
        <v>0</v>
      </c>
      <c r="X188" s="8">
        <f t="shared" si="1307"/>
        <v>0</v>
      </c>
      <c r="Y188" s="79">
        <f>E188-K188</f>
        <v>0</v>
      </c>
      <c r="Z188" s="16">
        <f t="shared" si="893"/>
        <v>1</v>
      </c>
      <c r="AA188" s="15"/>
    </row>
    <row r="189" spans="1:27" ht="43.2" x14ac:dyDescent="0.3">
      <c r="A189" s="2" t="s">
        <v>261</v>
      </c>
      <c r="B189" s="43" t="s">
        <v>262</v>
      </c>
      <c r="C189" s="31">
        <v>3000</v>
      </c>
      <c r="D189" s="31">
        <v>-3000</v>
      </c>
      <c r="E189" s="31">
        <v>0</v>
      </c>
      <c r="F189" s="31"/>
      <c r="G189" s="31"/>
      <c r="H189" s="31"/>
      <c r="I189" s="8">
        <f t="shared" si="1303"/>
        <v>0</v>
      </c>
      <c r="J189" s="8">
        <f t="shared" si="1304"/>
        <v>0</v>
      </c>
      <c r="K189" s="31">
        <v>0</v>
      </c>
      <c r="L189" s="31">
        <v>0</v>
      </c>
      <c r="M189" s="31">
        <v>0</v>
      </c>
      <c r="N189" s="31">
        <v>0</v>
      </c>
      <c r="O189" s="8">
        <f t="shared" si="1305"/>
        <v>0</v>
      </c>
      <c r="P189" s="8">
        <f>J189-O189</f>
        <v>0</v>
      </c>
      <c r="Q189" s="31">
        <v>0</v>
      </c>
      <c r="R189" s="8">
        <v>0</v>
      </c>
      <c r="S189" s="8">
        <f t="shared" si="1306"/>
        <v>0</v>
      </c>
      <c r="T189" s="8">
        <v>0</v>
      </c>
      <c r="U189" s="8">
        <v>0</v>
      </c>
      <c r="V189" s="8">
        <v>0</v>
      </c>
      <c r="W189" s="8">
        <v>0</v>
      </c>
      <c r="X189" s="8">
        <f t="shared" si="1307"/>
        <v>0</v>
      </c>
      <c r="Y189" s="79">
        <f>E189-K189</f>
        <v>0</v>
      </c>
      <c r="Z189" s="15" t="e">
        <f t="shared" si="893"/>
        <v>#DIV/0!</v>
      </c>
      <c r="AA189" s="15" t="e">
        <f>K189/E189</f>
        <v>#DIV/0!</v>
      </c>
    </row>
    <row r="190" spans="1:27" ht="43.2" x14ac:dyDescent="0.3">
      <c r="A190" s="2" t="s">
        <v>263</v>
      </c>
      <c r="B190" s="43" t="s">
        <v>264</v>
      </c>
      <c r="C190" s="8">
        <v>2500</v>
      </c>
      <c r="D190" s="8">
        <v>-2500</v>
      </c>
      <c r="E190" s="8">
        <v>0</v>
      </c>
      <c r="F190" s="8"/>
      <c r="G190" s="8"/>
      <c r="H190" s="8"/>
      <c r="I190" s="8">
        <f t="shared" si="1303"/>
        <v>0</v>
      </c>
      <c r="J190" s="8">
        <f t="shared" si="1304"/>
        <v>0</v>
      </c>
      <c r="K190" s="8">
        <v>0</v>
      </c>
      <c r="L190" s="8">
        <v>0</v>
      </c>
      <c r="M190" s="8">
        <v>0</v>
      </c>
      <c r="N190" s="8">
        <v>0</v>
      </c>
      <c r="O190" s="8">
        <f t="shared" si="1305"/>
        <v>0</v>
      </c>
      <c r="P190" s="8">
        <f>J190-O190</f>
        <v>0</v>
      </c>
      <c r="Q190" s="8">
        <v>0</v>
      </c>
      <c r="R190" s="8">
        <v>0</v>
      </c>
      <c r="S190" s="8">
        <f t="shared" si="1306"/>
        <v>0</v>
      </c>
      <c r="T190" s="8">
        <v>0</v>
      </c>
      <c r="U190" s="8">
        <v>0</v>
      </c>
      <c r="V190" s="8">
        <v>0</v>
      </c>
      <c r="W190" s="8">
        <v>0</v>
      </c>
      <c r="X190" s="8">
        <f t="shared" si="1307"/>
        <v>0</v>
      </c>
      <c r="Y190" s="79">
        <f>E190-K190</f>
        <v>0</v>
      </c>
      <c r="Z190" s="15" t="e">
        <f t="shared" si="893"/>
        <v>#DIV/0!</v>
      </c>
      <c r="AA190" s="15" t="e">
        <f>K190/E190</f>
        <v>#DIV/0!</v>
      </c>
    </row>
    <row r="191" spans="1:27" x14ac:dyDescent="0.3">
      <c r="A191" s="3">
        <v>7501</v>
      </c>
      <c r="B191" s="84" t="s">
        <v>265</v>
      </c>
      <c r="C191" s="9">
        <f>SUM(C192)</f>
        <v>120000</v>
      </c>
      <c r="D191" s="9">
        <f>SUM(D192)</f>
        <v>-120000</v>
      </c>
      <c r="E191" s="9">
        <f>SUM(E192)</f>
        <v>0</v>
      </c>
      <c r="F191" s="9">
        <f t="shared" ref="F191" si="1308">SUM(F192)</f>
        <v>0</v>
      </c>
      <c r="G191" s="9">
        <f t="shared" ref="G191" si="1309">SUM(G192)</f>
        <v>0</v>
      </c>
      <c r="H191" s="9">
        <f t="shared" ref="H191" si="1310">SUM(H192)</f>
        <v>0</v>
      </c>
      <c r="I191" s="9">
        <f t="shared" ref="I191" si="1311">SUM(I192)</f>
        <v>0</v>
      </c>
      <c r="J191" s="9">
        <f t="shared" ref="J191" si="1312">SUM(J192)</f>
        <v>0</v>
      </c>
      <c r="K191" s="9">
        <f t="shared" ref="K191" si="1313">SUM(K192)</f>
        <v>0</v>
      </c>
      <c r="L191" s="9">
        <f t="shared" ref="L191" si="1314">SUM(L192)</f>
        <v>0</v>
      </c>
      <c r="M191" s="9">
        <f t="shared" ref="M191" si="1315">SUM(M192)</f>
        <v>0</v>
      </c>
      <c r="N191" s="9">
        <f t="shared" ref="N191" si="1316">SUM(N192)</f>
        <v>0</v>
      </c>
      <c r="O191" s="9">
        <f t="shared" ref="O191" si="1317">SUM(O192)</f>
        <v>0</v>
      </c>
      <c r="P191" s="9">
        <f t="shared" ref="P191" si="1318">SUM(P192)</f>
        <v>0</v>
      </c>
      <c r="Q191" s="9">
        <f t="shared" ref="Q191" si="1319">SUM(Q192)</f>
        <v>0</v>
      </c>
      <c r="R191" s="9">
        <f t="shared" ref="R191" si="1320">SUM(R192)</f>
        <v>0</v>
      </c>
      <c r="S191" s="9">
        <f t="shared" ref="S191" si="1321">SUM(S192)</f>
        <v>0</v>
      </c>
      <c r="T191" s="9">
        <f t="shared" ref="T191" si="1322">SUM(T192)</f>
        <v>0</v>
      </c>
      <c r="U191" s="9">
        <f t="shared" ref="U191" si="1323">SUM(U192)</f>
        <v>0</v>
      </c>
      <c r="V191" s="9">
        <f t="shared" ref="V191" si="1324">SUM(V192)</f>
        <v>0</v>
      </c>
      <c r="W191" s="9">
        <f t="shared" ref="W191" si="1325">SUM(W192)</f>
        <v>0</v>
      </c>
      <c r="X191" s="9">
        <f t="shared" ref="X191" si="1326">SUM(X192)</f>
        <v>0</v>
      </c>
      <c r="Y191" s="9">
        <f t="shared" ref="Y191" si="1327">SUM(Y192)</f>
        <v>0</v>
      </c>
      <c r="Z191" s="16" t="e">
        <f t="shared" si="893"/>
        <v>#DIV/0!</v>
      </c>
      <c r="AA191" s="15" t="e">
        <f>K191/E191</f>
        <v>#DIV/0!</v>
      </c>
    </row>
    <row r="192" spans="1:27" ht="43.2" x14ac:dyDescent="0.3">
      <c r="A192" s="2" t="s">
        <v>266</v>
      </c>
      <c r="B192" s="43" t="s">
        <v>267</v>
      </c>
      <c r="C192" s="8">
        <v>120000</v>
      </c>
      <c r="D192" s="8">
        <v>-120000</v>
      </c>
      <c r="E192" s="8">
        <v>0</v>
      </c>
      <c r="F192" s="8"/>
      <c r="G192" s="8"/>
      <c r="H192" s="8"/>
      <c r="I192" s="8">
        <f t="shared" ref="I192" si="1328">SUM(F192:H192)</f>
        <v>0</v>
      </c>
      <c r="J192" s="8">
        <f t="shared" ref="J192" si="1329">E192+I192</f>
        <v>0</v>
      </c>
      <c r="K192" s="8">
        <v>0</v>
      </c>
      <c r="L192" s="8">
        <v>0</v>
      </c>
      <c r="M192" s="8">
        <v>0</v>
      </c>
      <c r="N192" s="8">
        <v>0</v>
      </c>
      <c r="O192" s="8">
        <f>L192+N192</f>
        <v>0</v>
      </c>
      <c r="P192" s="8">
        <f>J192-O192</f>
        <v>0</v>
      </c>
      <c r="Q192" s="8">
        <v>0</v>
      </c>
      <c r="R192" s="8">
        <v>0</v>
      </c>
      <c r="S192" s="8">
        <f>N192-R192</f>
        <v>0</v>
      </c>
      <c r="T192" s="8">
        <v>0</v>
      </c>
      <c r="U192" s="8">
        <v>0</v>
      </c>
      <c r="V192" s="8">
        <v>0</v>
      </c>
      <c r="W192" s="8">
        <v>0</v>
      </c>
      <c r="X192" s="8">
        <f>R192-U192</f>
        <v>0</v>
      </c>
      <c r="Y192" s="79">
        <f>E192-K192</f>
        <v>0</v>
      </c>
      <c r="Z192" s="15" t="e">
        <f t="shared" si="893"/>
        <v>#DIV/0!</v>
      </c>
      <c r="AA192" s="15" t="e">
        <f>K192/E192</f>
        <v>#DIV/0!</v>
      </c>
    </row>
    <row r="193" spans="1:27" s="19" customFormat="1" x14ac:dyDescent="0.3">
      <c r="A193" s="3">
        <v>8401</v>
      </c>
      <c r="B193" s="84" t="s">
        <v>116</v>
      </c>
      <c r="C193" s="9">
        <f>SUM(C194:C195)</f>
        <v>0</v>
      </c>
      <c r="D193" s="9">
        <f t="shared" ref="D193:E193" si="1330">SUM(D194:D195)</f>
        <v>1300</v>
      </c>
      <c r="E193" s="9">
        <f t="shared" si="1330"/>
        <v>1300</v>
      </c>
      <c r="F193" s="9">
        <f t="shared" ref="F193" si="1331">SUM(F194:F195)</f>
        <v>0</v>
      </c>
      <c r="G193" s="9">
        <f t="shared" ref="G193" si="1332">SUM(G194:G195)</f>
        <v>0</v>
      </c>
      <c r="H193" s="9">
        <f t="shared" ref="H193" si="1333">SUM(H194:H195)</f>
        <v>0</v>
      </c>
      <c r="I193" s="9">
        <f t="shared" ref="I193" si="1334">SUM(I194:I195)</f>
        <v>0</v>
      </c>
      <c r="J193" s="9">
        <f t="shared" ref="J193" si="1335">SUM(J194:J195)</f>
        <v>1300</v>
      </c>
      <c r="K193" s="9">
        <f t="shared" ref="K193" si="1336">SUM(K194:K195)</f>
        <v>1300</v>
      </c>
      <c r="L193" s="9">
        <f t="shared" ref="L193" si="1337">SUM(L194:L195)</f>
        <v>0</v>
      </c>
      <c r="M193" s="9">
        <f t="shared" ref="M193" si="1338">SUM(M194:M195)</f>
        <v>1300</v>
      </c>
      <c r="N193" s="9">
        <f t="shared" ref="N193" si="1339">SUM(N194:N195)</f>
        <v>1300</v>
      </c>
      <c r="O193" s="9">
        <f t="shared" ref="O193" si="1340">SUM(O194:O195)</f>
        <v>1300</v>
      </c>
      <c r="P193" s="9">
        <f t="shared" ref="P193" si="1341">SUM(P194:P195)</f>
        <v>0</v>
      </c>
      <c r="Q193" s="9">
        <f t="shared" ref="Q193" si="1342">SUM(Q194:Q195)</f>
        <v>1300</v>
      </c>
      <c r="R193" s="9">
        <f t="shared" ref="R193" si="1343">SUM(R194:R195)</f>
        <v>1300</v>
      </c>
      <c r="S193" s="9">
        <f t="shared" ref="S193" si="1344">SUM(S194:S195)</f>
        <v>0</v>
      </c>
      <c r="T193" s="9">
        <f t="shared" ref="T193" si="1345">SUM(T194:T195)</f>
        <v>1300</v>
      </c>
      <c r="U193" s="9">
        <f t="shared" ref="U193" si="1346">SUM(U194:U195)</f>
        <v>1300</v>
      </c>
      <c r="V193" s="9">
        <f t="shared" ref="V193" si="1347">SUM(V194:V195)</f>
        <v>0</v>
      </c>
      <c r="W193" s="9">
        <f t="shared" ref="W193" si="1348">SUM(W194:W195)</f>
        <v>0</v>
      </c>
      <c r="X193" s="9">
        <f t="shared" ref="X193" si="1349">SUM(X194:X195)</f>
        <v>0</v>
      </c>
      <c r="Y193" s="9">
        <f t="shared" ref="Y193" si="1350">SUM(Y194:Y195)</f>
        <v>0</v>
      </c>
      <c r="Z193" s="15">
        <f t="shared" si="893"/>
        <v>1</v>
      </c>
      <c r="AA193" s="15">
        <f>K193/E193</f>
        <v>1</v>
      </c>
    </row>
    <row r="194" spans="1:27" ht="43.2" x14ac:dyDescent="0.3">
      <c r="A194" s="2" t="s">
        <v>359</v>
      </c>
      <c r="B194" s="43" t="s">
        <v>201</v>
      </c>
      <c r="C194" s="31">
        <v>0</v>
      </c>
      <c r="D194" s="31">
        <v>1300</v>
      </c>
      <c r="E194" s="31">
        <v>1300</v>
      </c>
      <c r="F194" s="31"/>
      <c r="G194" s="31"/>
      <c r="H194" s="31"/>
      <c r="I194" s="8">
        <f t="shared" ref="I194" si="1351">SUM(F194:H194)</f>
        <v>0</v>
      </c>
      <c r="J194" s="8">
        <f t="shared" ref="J194" si="1352">E194+I194</f>
        <v>1300</v>
      </c>
      <c r="K194" s="31">
        <v>1300</v>
      </c>
      <c r="L194" s="31">
        <v>0</v>
      </c>
      <c r="M194" s="31">
        <v>1300</v>
      </c>
      <c r="N194" s="31">
        <v>1300</v>
      </c>
      <c r="O194" s="8">
        <f t="shared" ref="O194:O195" si="1353">L194+N194</f>
        <v>1300</v>
      </c>
      <c r="P194" s="8">
        <f>J194-O194</f>
        <v>0</v>
      </c>
      <c r="Q194" s="31">
        <v>1300</v>
      </c>
      <c r="R194" s="31">
        <v>1300</v>
      </c>
      <c r="S194" s="8">
        <f t="shared" ref="S194:S195" si="1354">N194-R194</f>
        <v>0</v>
      </c>
      <c r="T194" s="31">
        <v>1300</v>
      </c>
      <c r="U194" s="31">
        <v>1300</v>
      </c>
      <c r="V194" s="31">
        <v>0</v>
      </c>
      <c r="W194" s="31">
        <v>0</v>
      </c>
      <c r="X194" s="8">
        <f t="shared" ref="X194:X195" si="1355">R194-U194</f>
        <v>0</v>
      </c>
      <c r="Y194" s="75">
        <f>E194-K194</f>
        <v>0</v>
      </c>
      <c r="Z194" s="33">
        <f t="shared" si="893"/>
        <v>1</v>
      </c>
      <c r="AA194" s="33"/>
    </row>
    <row r="195" spans="1:27" ht="43.2" x14ac:dyDescent="0.3">
      <c r="A195" s="2" t="s">
        <v>341</v>
      </c>
      <c r="B195" s="43" t="s">
        <v>342</v>
      </c>
      <c r="C195" s="8">
        <v>0</v>
      </c>
      <c r="D195" s="8">
        <v>0</v>
      </c>
      <c r="E195" s="8">
        <v>0</v>
      </c>
      <c r="F195" s="8"/>
      <c r="G195" s="8"/>
      <c r="H195" s="8"/>
      <c r="I195" s="8">
        <f t="shared" ref="I195" si="1356">SUM(F195:H195)</f>
        <v>0</v>
      </c>
      <c r="J195" s="8">
        <f t="shared" ref="J195" si="1357">E195+I195</f>
        <v>0</v>
      </c>
      <c r="K195" s="8">
        <v>0</v>
      </c>
      <c r="L195" s="8">
        <v>0</v>
      </c>
      <c r="M195" s="8">
        <v>0</v>
      </c>
      <c r="N195" s="8">
        <v>0</v>
      </c>
      <c r="O195" s="8">
        <f t="shared" si="1353"/>
        <v>0</v>
      </c>
      <c r="P195" s="8">
        <f>J195-O195</f>
        <v>0</v>
      </c>
      <c r="Q195" s="8">
        <v>0</v>
      </c>
      <c r="R195" s="8">
        <v>0</v>
      </c>
      <c r="S195" s="8">
        <f t="shared" si="1354"/>
        <v>0</v>
      </c>
      <c r="T195" s="8">
        <v>0</v>
      </c>
      <c r="U195" s="8">
        <v>0</v>
      </c>
      <c r="V195" s="8">
        <v>0</v>
      </c>
      <c r="W195" s="8">
        <v>0</v>
      </c>
      <c r="X195" s="8">
        <f t="shared" si="1355"/>
        <v>0</v>
      </c>
      <c r="Y195" s="79">
        <f>E195-K195</f>
        <v>0</v>
      </c>
      <c r="Z195" s="15" t="e">
        <f t="shared" ref="Z195:Z249" si="1358">R195/J195</f>
        <v>#DIV/0!</v>
      </c>
      <c r="AA195" s="15" t="e">
        <f t="shared" ref="AA195:AA226" si="1359">K195/E195</f>
        <v>#DIV/0!</v>
      </c>
    </row>
    <row r="196" spans="1:27" ht="63" x14ac:dyDescent="0.4">
      <c r="A196" s="11"/>
      <c r="B196" s="11" t="s">
        <v>268</v>
      </c>
      <c r="C196" s="74">
        <f>+C197+C200+C203+C210+C217+C222+C224</f>
        <v>321233</v>
      </c>
      <c r="D196" s="74">
        <f>+D197+D200+D203+D210+D217+D222+D224</f>
        <v>664456.93999999994</v>
      </c>
      <c r="E196" s="74">
        <f>+E197+E200+E203+E210+E217+E222+E224</f>
        <v>985689.94</v>
      </c>
      <c r="F196" s="74">
        <f t="shared" ref="F196:Y196" si="1360">+F197+F200+F203+F210+F217+F222+F224</f>
        <v>0</v>
      </c>
      <c r="G196" s="74">
        <f t="shared" si="1360"/>
        <v>0</v>
      </c>
      <c r="H196" s="74">
        <f t="shared" si="1360"/>
        <v>-13968.59</v>
      </c>
      <c r="I196" s="74">
        <f t="shared" si="1360"/>
        <v>-13968.59</v>
      </c>
      <c r="J196" s="74">
        <f t="shared" si="1360"/>
        <v>971721.35</v>
      </c>
      <c r="K196" s="74">
        <f t="shared" si="1360"/>
        <v>158699.81</v>
      </c>
      <c r="L196" s="74">
        <f t="shared" si="1360"/>
        <v>403</v>
      </c>
      <c r="M196" s="74">
        <f t="shared" si="1360"/>
        <v>867028.89999999991</v>
      </c>
      <c r="N196" s="74">
        <f t="shared" si="1360"/>
        <v>867028.89999999991</v>
      </c>
      <c r="O196" s="74">
        <f t="shared" si="1360"/>
        <v>867431.89999999991</v>
      </c>
      <c r="P196" s="74">
        <f t="shared" si="1360"/>
        <v>104289.45000000004</v>
      </c>
      <c r="Q196" s="74">
        <f t="shared" si="1360"/>
        <v>839918.97</v>
      </c>
      <c r="R196" s="74">
        <f t="shared" si="1360"/>
        <v>839918.97</v>
      </c>
      <c r="S196" s="74">
        <f t="shared" si="1360"/>
        <v>27109.93</v>
      </c>
      <c r="T196" s="74">
        <f t="shared" si="1360"/>
        <v>838489.76</v>
      </c>
      <c r="U196" s="74">
        <f t="shared" si="1360"/>
        <v>838489.76</v>
      </c>
      <c r="V196" s="74">
        <f t="shared" si="1360"/>
        <v>118661.04000000001</v>
      </c>
      <c r="W196" s="74">
        <f t="shared" si="1360"/>
        <v>145770.97000000003</v>
      </c>
      <c r="X196" s="74">
        <f t="shared" si="1360"/>
        <v>1429.2099999999218</v>
      </c>
      <c r="Y196" s="74">
        <f t="shared" si="1360"/>
        <v>118258.04000000001</v>
      </c>
      <c r="Z196" s="24">
        <f t="shared" si="1358"/>
        <v>0.86436195932095139</v>
      </c>
      <c r="AA196" s="22">
        <f t="shared" si="1359"/>
        <v>0.16100378380649802</v>
      </c>
    </row>
    <row r="197" spans="1:27" x14ac:dyDescent="0.3">
      <c r="A197" s="3">
        <v>5302</v>
      </c>
      <c r="B197" s="84" t="s">
        <v>22</v>
      </c>
      <c r="C197" s="9">
        <f>SUM(C198:C199)</f>
        <v>5000</v>
      </c>
      <c r="D197" s="9">
        <f t="shared" ref="D197:Y197" si="1361">SUM(D198:D199)</f>
        <v>-4872.2700000000004</v>
      </c>
      <c r="E197" s="9">
        <f t="shared" si="1361"/>
        <v>127.73</v>
      </c>
      <c r="F197" s="9">
        <f t="shared" si="1361"/>
        <v>0</v>
      </c>
      <c r="G197" s="9">
        <f t="shared" si="1361"/>
        <v>0</v>
      </c>
      <c r="H197" s="9">
        <f t="shared" si="1361"/>
        <v>0</v>
      </c>
      <c r="I197" s="9">
        <f t="shared" si="1361"/>
        <v>0</v>
      </c>
      <c r="J197" s="9">
        <f t="shared" si="1361"/>
        <v>127.73</v>
      </c>
      <c r="K197" s="9">
        <f t="shared" si="1361"/>
        <v>0</v>
      </c>
      <c r="L197" s="9">
        <f t="shared" si="1361"/>
        <v>0</v>
      </c>
      <c r="M197" s="9">
        <f t="shared" si="1361"/>
        <v>0</v>
      </c>
      <c r="N197" s="9">
        <f t="shared" si="1361"/>
        <v>0</v>
      </c>
      <c r="O197" s="9">
        <f t="shared" si="1361"/>
        <v>0</v>
      </c>
      <c r="P197" s="9">
        <f t="shared" si="1361"/>
        <v>127.73</v>
      </c>
      <c r="Q197" s="9">
        <f t="shared" si="1361"/>
        <v>0</v>
      </c>
      <c r="R197" s="9">
        <f t="shared" si="1361"/>
        <v>0</v>
      </c>
      <c r="S197" s="9">
        <f t="shared" si="1361"/>
        <v>0</v>
      </c>
      <c r="T197" s="9">
        <f t="shared" si="1361"/>
        <v>0</v>
      </c>
      <c r="U197" s="9">
        <f t="shared" si="1361"/>
        <v>0</v>
      </c>
      <c r="V197" s="9">
        <f t="shared" si="1361"/>
        <v>127.73</v>
      </c>
      <c r="W197" s="9">
        <f t="shared" si="1361"/>
        <v>127.73</v>
      </c>
      <c r="X197" s="9">
        <f t="shared" si="1361"/>
        <v>0</v>
      </c>
      <c r="Y197" s="9">
        <f t="shared" si="1361"/>
        <v>127.73</v>
      </c>
      <c r="Z197" s="16">
        <f t="shared" si="1358"/>
        <v>0</v>
      </c>
      <c r="AA197" s="15">
        <f t="shared" si="1359"/>
        <v>0</v>
      </c>
    </row>
    <row r="198" spans="1:27" s="71" customFormat="1" ht="43.2" x14ac:dyDescent="0.3">
      <c r="A198" s="68" t="s">
        <v>269</v>
      </c>
      <c r="B198" s="86" t="s">
        <v>270</v>
      </c>
      <c r="C198" s="69">
        <v>0</v>
      </c>
      <c r="D198" s="69">
        <v>127.73</v>
      </c>
      <c r="E198" s="69">
        <v>127.73</v>
      </c>
      <c r="F198" s="69"/>
      <c r="G198" s="69"/>
      <c r="H198" s="69"/>
      <c r="I198" s="69">
        <f t="shared" ref="I198:I199" si="1362">SUM(F198:H198)</f>
        <v>0</v>
      </c>
      <c r="J198" s="69">
        <f t="shared" ref="J198:J199" si="1363">E198+I198</f>
        <v>127.73</v>
      </c>
      <c r="K198" s="69">
        <v>0</v>
      </c>
      <c r="L198" s="69">
        <v>0</v>
      </c>
      <c r="M198" s="69">
        <v>0</v>
      </c>
      <c r="N198" s="69">
        <v>0</v>
      </c>
      <c r="O198" s="69">
        <f t="shared" ref="O198:O199" si="1364">L198+N198</f>
        <v>0</v>
      </c>
      <c r="P198" s="69">
        <f>J198-O198</f>
        <v>127.73</v>
      </c>
      <c r="Q198" s="69">
        <v>0</v>
      </c>
      <c r="R198" s="69">
        <v>0</v>
      </c>
      <c r="S198" s="69">
        <f t="shared" ref="S198:S199" si="1365">N198-R198</f>
        <v>0</v>
      </c>
      <c r="T198" s="69">
        <v>0</v>
      </c>
      <c r="U198" s="69">
        <v>0</v>
      </c>
      <c r="V198" s="69">
        <v>127.73</v>
      </c>
      <c r="W198" s="69">
        <v>127.73</v>
      </c>
      <c r="X198" s="69">
        <f t="shared" ref="X198:X199" si="1366">R198-U198</f>
        <v>0</v>
      </c>
      <c r="Y198" s="82">
        <f>E198-K198</f>
        <v>127.73</v>
      </c>
      <c r="Z198" s="70">
        <f t="shared" si="1358"/>
        <v>0</v>
      </c>
      <c r="AA198" s="70">
        <f t="shared" si="1359"/>
        <v>0</v>
      </c>
    </row>
    <row r="199" spans="1:27" ht="43.2" x14ac:dyDescent="0.3">
      <c r="A199" s="2" t="s">
        <v>271</v>
      </c>
      <c r="B199" s="43" t="s">
        <v>272</v>
      </c>
      <c r="C199" s="8">
        <v>5000</v>
      </c>
      <c r="D199" s="8">
        <v>-5000</v>
      </c>
      <c r="E199" s="8">
        <v>0</v>
      </c>
      <c r="F199" s="8"/>
      <c r="G199" s="8"/>
      <c r="H199" s="8"/>
      <c r="I199" s="8">
        <f t="shared" si="1362"/>
        <v>0</v>
      </c>
      <c r="J199" s="8">
        <f t="shared" si="1363"/>
        <v>0</v>
      </c>
      <c r="K199" s="8">
        <v>0</v>
      </c>
      <c r="L199" s="8">
        <v>0</v>
      </c>
      <c r="M199" s="8">
        <v>0</v>
      </c>
      <c r="N199" s="8">
        <v>0</v>
      </c>
      <c r="O199" s="8">
        <f t="shared" si="1364"/>
        <v>0</v>
      </c>
      <c r="P199" s="8">
        <f>J199-O199</f>
        <v>0</v>
      </c>
      <c r="Q199" s="8">
        <v>0</v>
      </c>
      <c r="R199" s="8">
        <v>0</v>
      </c>
      <c r="S199" s="8">
        <f t="shared" si="1365"/>
        <v>0</v>
      </c>
      <c r="T199" s="8">
        <v>0</v>
      </c>
      <c r="U199" s="8">
        <v>0</v>
      </c>
      <c r="V199" s="8">
        <v>0</v>
      </c>
      <c r="W199" s="8">
        <v>0</v>
      </c>
      <c r="X199" s="8">
        <f t="shared" si="1366"/>
        <v>0</v>
      </c>
      <c r="Y199" s="79">
        <f>E199-K199</f>
        <v>0</v>
      </c>
      <c r="Z199" s="15" t="e">
        <f t="shared" si="1358"/>
        <v>#DIV/0!</v>
      </c>
      <c r="AA199" s="15" t="e">
        <f t="shared" si="1359"/>
        <v>#DIV/0!</v>
      </c>
    </row>
    <row r="200" spans="1:27" x14ac:dyDescent="0.3">
      <c r="A200" s="3">
        <v>7301</v>
      </c>
      <c r="B200" s="84" t="s">
        <v>13</v>
      </c>
      <c r="C200" s="9">
        <f>SUM(C201:C202)</f>
        <v>7500</v>
      </c>
      <c r="D200" s="9">
        <f t="shared" ref="D200:Y200" si="1367">SUM(D201:D202)</f>
        <v>-6887.89</v>
      </c>
      <c r="E200" s="9">
        <f t="shared" si="1367"/>
        <v>612.11</v>
      </c>
      <c r="F200" s="9">
        <f t="shared" si="1367"/>
        <v>0</v>
      </c>
      <c r="G200" s="9">
        <f t="shared" si="1367"/>
        <v>0</v>
      </c>
      <c r="H200" s="9">
        <f t="shared" si="1367"/>
        <v>0</v>
      </c>
      <c r="I200" s="9">
        <f t="shared" si="1367"/>
        <v>0</v>
      </c>
      <c r="J200" s="9">
        <f t="shared" si="1367"/>
        <v>612.11</v>
      </c>
      <c r="K200" s="9">
        <f t="shared" si="1367"/>
        <v>612.11</v>
      </c>
      <c r="L200" s="9">
        <f t="shared" si="1367"/>
        <v>0</v>
      </c>
      <c r="M200" s="9">
        <f t="shared" si="1367"/>
        <v>612.11</v>
      </c>
      <c r="N200" s="9">
        <f t="shared" si="1367"/>
        <v>612.11</v>
      </c>
      <c r="O200" s="9">
        <f t="shared" si="1367"/>
        <v>612.11</v>
      </c>
      <c r="P200" s="9">
        <f t="shared" si="1367"/>
        <v>0</v>
      </c>
      <c r="Q200" s="9">
        <f t="shared" si="1367"/>
        <v>612.11</v>
      </c>
      <c r="R200" s="9">
        <f t="shared" si="1367"/>
        <v>612.11</v>
      </c>
      <c r="S200" s="9">
        <f t="shared" si="1367"/>
        <v>0</v>
      </c>
      <c r="T200" s="9">
        <f t="shared" si="1367"/>
        <v>612.11</v>
      </c>
      <c r="U200" s="9">
        <f t="shared" si="1367"/>
        <v>612.11</v>
      </c>
      <c r="V200" s="9">
        <f t="shared" si="1367"/>
        <v>0</v>
      </c>
      <c r="W200" s="9">
        <f t="shared" si="1367"/>
        <v>0</v>
      </c>
      <c r="X200" s="9">
        <f t="shared" si="1367"/>
        <v>0</v>
      </c>
      <c r="Y200" s="9">
        <f t="shared" si="1367"/>
        <v>0</v>
      </c>
      <c r="Z200" s="16">
        <f t="shared" si="1358"/>
        <v>1</v>
      </c>
      <c r="AA200" s="15">
        <f t="shared" si="1359"/>
        <v>1</v>
      </c>
    </row>
    <row r="201" spans="1:27" ht="43.2" x14ac:dyDescent="0.3">
      <c r="A201" s="4" t="s">
        <v>273</v>
      </c>
      <c r="B201" s="85" t="s">
        <v>274</v>
      </c>
      <c r="C201" s="10">
        <v>0</v>
      </c>
      <c r="D201" s="10">
        <v>612.11</v>
      </c>
      <c r="E201" s="10">
        <v>612.11</v>
      </c>
      <c r="F201" s="10"/>
      <c r="G201" s="10"/>
      <c r="H201" s="10"/>
      <c r="I201" s="10">
        <f t="shared" ref="I201:I202" si="1368">SUM(F201:H201)</f>
        <v>0</v>
      </c>
      <c r="J201" s="10">
        <f t="shared" ref="J201:J202" si="1369">E201+I201</f>
        <v>612.11</v>
      </c>
      <c r="K201" s="10">
        <v>612.11</v>
      </c>
      <c r="L201" s="10">
        <v>0</v>
      </c>
      <c r="M201" s="10">
        <v>612.11</v>
      </c>
      <c r="N201" s="10">
        <v>612.11</v>
      </c>
      <c r="O201" s="10">
        <f t="shared" ref="O201:O202" si="1370">L201+N201</f>
        <v>612.11</v>
      </c>
      <c r="P201" s="10">
        <f>J201-O201</f>
        <v>0</v>
      </c>
      <c r="Q201" s="10">
        <v>612.11</v>
      </c>
      <c r="R201" s="10">
        <v>612.11</v>
      </c>
      <c r="S201" s="10">
        <f t="shared" ref="S201:S202" si="1371">N201-R201</f>
        <v>0</v>
      </c>
      <c r="T201" s="10">
        <v>612.11</v>
      </c>
      <c r="U201" s="10">
        <v>612.11</v>
      </c>
      <c r="V201" s="10">
        <v>0</v>
      </c>
      <c r="W201" s="10">
        <v>0</v>
      </c>
      <c r="X201" s="10">
        <f t="shared" ref="X201:X202" si="1372">R201-U201</f>
        <v>0</v>
      </c>
      <c r="Y201" s="80">
        <f>E201-K201</f>
        <v>0</v>
      </c>
      <c r="Z201" s="17">
        <f t="shared" si="1358"/>
        <v>1</v>
      </c>
      <c r="AA201" s="15">
        <f t="shared" si="1359"/>
        <v>1</v>
      </c>
    </row>
    <row r="202" spans="1:27" ht="43.2" x14ac:dyDescent="0.3">
      <c r="A202" s="2" t="s">
        <v>275</v>
      </c>
      <c r="B202" s="43" t="s">
        <v>19</v>
      </c>
      <c r="C202" s="8">
        <v>7500</v>
      </c>
      <c r="D202" s="8">
        <v>-7500</v>
      </c>
      <c r="E202" s="8">
        <v>0</v>
      </c>
      <c r="F202" s="8"/>
      <c r="G202" s="8"/>
      <c r="H202" s="8"/>
      <c r="I202" s="8">
        <f t="shared" si="1368"/>
        <v>0</v>
      </c>
      <c r="J202" s="8">
        <f t="shared" si="1369"/>
        <v>0</v>
      </c>
      <c r="K202" s="8">
        <v>0</v>
      </c>
      <c r="L202" s="8">
        <v>0</v>
      </c>
      <c r="M202" s="8">
        <v>0</v>
      </c>
      <c r="N202" s="8">
        <v>0</v>
      </c>
      <c r="O202" s="8">
        <f t="shared" si="1370"/>
        <v>0</v>
      </c>
      <c r="P202" s="8">
        <f>J202-O202</f>
        <v>0</v>
      </c>
      <c r="Q202" s="8">
        <v>0</v>
      </c>
      <c r="R202" s="8">
        <v>0</v>
      </c>
      <c r="S202" s="8">
        <f t="shared" si="1371"/>
        <v>0</v>
      </c>
      <c r="T202" s="8">
        <v>0</v>
      </c>
      <c r="U202" s="8">
        <v>0</v>
      </c>
      <c r="V202" s="8">
        <v>0</v>
      </c>
      <c r="W202" s="8">
        <v>0</v>
      </c>
      <c r="X202" s="8">
        <f t="shared" si="1372"/>
        <v>0</v>
      </c>
      <c r="Y202" s="79">
        <f>E202-K202</f>
        <v>0</v>
      </c>
      <c r="Z202" s="15" t="e">
        <f t="shared" si="1358"/>
        <v>#DIV/0!</v>
      </c>
      <c r="AA202" s="15" t="e">
        <f t="shared" si="1359"/>
        <v>#DIV/0!</v>
      </c>
    </row>
    <row r="203" spans="1:27" x14ac:dyDescent="0.3">
      <c r="A203" s="3">
        <v>7302</v>
      </c>
      <c r="B203" s="84" t="s">
        <v>22</v>
      </c>
      <c r="C203" s="9">
        <f>SUM(C204:C209)</f>
        <v>38300</v>
      </c>
      <c r="D203" s="9">
        <f>SUM(D204:D209)</f>
        <v>-8978.5500000000029</v>
      </c>
      <c r="E203" s="9">
        <f t="shared" ref="E203:Y203" si="1373">SUM(E204:E209)</f>
        <v>29321.449999999997</v>
      </c>
      <c r="F203" s="9">
        <f t="shared" si="1373"/>
        <v>0</v>
      </c>
      <c r="G203" s="9">
        <f t="shared" si="1373"/>
        <v>0</v>
      </c>
      <c r="H203" s="9">
        <f t="shared" si="1373"/>
        <v>0</v>
      </c>
      <c r="I203" s="9">
        <f t="shared" si="1373"/>
        <v>0</v>
      </c>
      <c r="J203" s="9">
        <f t="shared" si="1373"/>
        <v>29321.449999999997</v>
      </c>
      <c r="K203" s="9">
        <f t="shared" si="1373"/>
        <v>17967.920000000002</v>
      </c>
      <c r="L203" s="9">
        <f t="shared" si="1373"/>
        <v>0</v>
      </c>
      <c r="M203" s="9">
        <f t="shared" si="1373"/>
        <v>17967.920000000002</v>
      </c>
      <c r="N203" s="9">
        <f t="shared" si="1373"/>
        <v>17967.920000000002</v>
      </c>
      <c r="O203" s="9">
        <f t="shared" si="1373"/>
        <v>17967.920000000002</v>
      </c>
      <c r="P203" s="9">
        <f t="shared" si="1373"/>
        <v>11353.529999999999</v>
      </c>
      <c r="Q203" s="9">
        <f t="shared" si="1373"/>
        <v>14742.92</v>
      </c>
      <c r="R203" s="9">
        <f t="shared" si="1373"/>
        <v>14742.92</v>
      </c>
      <c r="S203" s="9">
        <f t="shared" si="1373"/>
        <v>3225</v>
      </c>
      <c r="T203" s="9">
        <f t="shared" si="1373"/>
        <v>14742.92</v>
      </c>
      <c r="U203" s="9">
        <f t="shared" si="1373"/>
        <v>14742.92</v>
      </c>
      <c r="V203" s="9">
        <f t="shared" si="1373"/>
        <v>11353.529999999999</v>
      </c>
      <c r="W203" s="9">
        <f t="shared" si="1373"/>
        <v>14578.529999999999</v>
      </c>
      <c r="X203" s="9">
        <f t="shared" si="1373"/>
        <v>0</v>
      </c>
      <c r="Y203" s="9">
        <f t="shared" si="1373"/>
        <v>11353.529999999999</v>
      </c>
      <c r="Z203" s="16">
        <f t="shared" si="1358"/>
        <v>0.5028032379026276</v>
      </c>
      <c r="AA203" s="15">
        <f t="shared" si="1359"/>
        <v>0.61279097725385356</v>
      </c>
    </row>
    <row r="204" spans="1:27" ht="43.2" x14ac:dyDescent="0.3">
      <c r="A204" s="4" t="s">
        <v>276</v>
      </c>
      <c r="B204" s="85" t="s">
        <v>277</v>
      </c>
      <c r="C204" s="10">
        <v>0</v>
      </c>
      <c r="D204" s="10">
        <v>8372.3799999999992</v>
      </c>
      <c r="E204" s="10">
        <v>8372.3799999999992</v>
      </c>
      <c r="F204" s="10"/>
      <c r="G204" s="10"/>
      <c r="H204" s="10"/>
      <c r="I204" s="10">
        <f t="shared" ref="I204:I208" si="1374">SUM(F204:H204)</f>
        <v>0</v>
      </c>
      <c r="J204" s="10">
        <f t="shared" ref="J204:J209" si="1375">E204+I204</f>
        <v>8372.3799999999992</v>
      </c>
      <c r="K204" s="10">
        <v>8099.38</v>
      </c>
      <c r="L204" s="10">
        <v>0</v>
      </c>
      <c r="M204" s="10">
        <v>8099.38</v>
      </c>
      <c r="N204" s="10">
        <v>8099.38</v>
      </c>
      <c r="O204" s="10">
        <f t="shared" ref="O204:O209" si="1376">L204+N204</f>
        <v>8099.38</v>
      </c>
      <c r="P204" s="10">
        <f t="shared" ref="P204:P209" si="1377">J204-O204</f>
        <v>272.99999999999909</v>
      </c>
      <c r="Q204" s="10">
        <v>8099.38</v>
      </c>
      <c r="R204" s="10">
        <v>8099.38</v>
      </c>
      <c r="S204" s="10">
        <f t="shared" ref="S204:S209" si="1378">N204-R204</f>
        <v>0</v>
      </c>
      <c r="T204" s="10">
        <v>8099.38</v>
      </c>
      <c r="U204" s="10">
        <v>8099.38</v>
      </c>
      <c r="V204" s="10">
        <v>273</v>
      </c>
      <c r="W204" s="10">
        <v>273</v>
      </c>
      <c r="X204" s="10">
        <f t="shared" ref="X204:X209" si="1379">R204-U204</f>
        <v>0</v>
      </c>
      <c r="Y204" s="80">
        <f t="shared" ref="Y204:Y209" si="1380">E204-K204</f>
        <v>272.99999999999909</v>
      </c>
      <c r="Z204" s="17">
        <f t="shared" si="1358"/>
        <v>0.96739278436955811</v>
      </c>
      <c r="AA204" s="15">
        <f t="shared" si="1359"/>
        <v>0.96739278436955811</v>
      </c>
    </row>
    <row r="205" spans="1:27" s="71" customFormat="1" ht="43.2" x14ac:dyDescent="0.3">
      <c r="A205" s="68" t="s">
        <v>278</v>
      </c>
      <c r="B205" s="86" t="s">
        <v>36</v>
      </c>
      <c r="C205" s="69">
        <v>3000</v>
      </c>
      <c r="D205" s="69">
        <v>-500</v>
      </c>
      <c r="E205" s="69">
        <v>2500</v>
      </c>
      <c r="F205" s="69"/>
      <c r="G205" s="69"/>
      <c r="H205" s="69"/>
      <c r="I205" s="69">
        <f t="shared" si="1374"/>
        <v>0</v>
      </c>
      <c r="J205" s="69">
        <f t="shared" si="1375"/>
        <v>2500</v>
      </c>
      <c r="K205" s="69">
        <f>1500+300</f>
        <v>1800</v>
      </c>
      <c r="L205" s="69">
        <v>0</v>
      </c>
      <c r="M205" s="69">
        <v>1800</v>
      </c>
      <c r="N205" s="69">
        <v>1800</v>
      </c>
      <c r="O205" s="69">
        <f t="shared" si="1376"/>
        <v>1800</v>
      </c>
      <c r="P205" s="69">
        <f t="shared" si="1377"/>
        <v>700</v>
      </c>
      <c r="Q205" s="69">
        <v>0</v>
      </c>
      <c r="R205" s="69">
        <v>0</v>
      </c>
      <c r="S205" s="69">
        <f t="shared" si="1378"/>
        <v>1800</v>
      </c>
      <c r="T205" s="69">
        <v>0</v>
      </c>
      <c r="U205" s="69">
        <v>0</v>
      </c>
      <c r="V205" s="69">
        <v>700</v>
      </c>
      <c r="W205" s="69">
        <v>2500</v>
      </c>
      <c r="X205" s="69">
        <f t="shared" si="1379"/>
        <v>0</v>
      </c>
      <c r="Y205" s="82">
        <f t="shared" si="1380"/>
        <v>700</v>
      </c>
      <c r="Z205" s="70">
        <f t="shared" si="1358"/>
        <v>0</v>
      </c>
      <c r="AA205" s="70">
        <f t="shared" si="1359"/>
        <v>0.72</v>
      </c>
    </row>
    <row r="206" spans="1:27" s="71" customFormat="1" ht="43.2" x14ac:dyDescent="0.3">
      <c r="A206" s="68" t="s">
        <v>279</v>
      </c>
      <c r="B206" s="86" t="s">
        <v>36</v>
      </c>
      <c r="C206" s="69">
        <v>1300</v>
      </c>
      <c r="D206" s="69">
        <v>1150</v>
      </c>
      <c r="E206" s="69">
        <v>2450</v>
      </c>
      <c r="F206" s="69"/>
      <c r="G206" s="69"/>
      <c r="H206" s="69"/>
      <c r="I206" s="69">
        <f t="shared" si="1374"/>
        <v>0</v>
      </c>
      <c r="J206" s="69">
        <f t="shared" si="1375"/>
        <v>2450</v>
      </c>
      <c r="K206" s="69">
        <f>1725-300</f>
        <v>1425</v>
      </c>
      <c r="L206" s="69">
        <v>0</v>
      </c>
      <c r="M206" s="69">
        <v>1425</v>
      </c>
      <c r="N206" s="69">
        <v>1425</v>
      </c>
      <c r="O206" s="69">
        <f t="shared" si="1376"/>
        <v>1425</v>
      </c>
      <c r="P206" s="69">
        <f t="shared" si="1377"/>
        <v>1025</v>
      </c>
      <c r="Q206" s="69">
        <v>0</v>
      </c>
      <c r="R206" s="69">
        <v>0</v>
      </c>
      <c r="S206" s="69">
        <f t="shared" si="1378"/>
        <v>1425</v>
      </c>
      <c r="T206" s="69">
        <v>0</v>
      </c>
      <c r="U206" s="69">
        <v>0</v>
      </c>
      <c r="V206" s="69">
        <v>1025</v>
      </c>
      <c r="W206" s="69">
        <v>2450</v>
      </c>
      <c r="X206" s="69">
        <f t="shared" si="1379"/>
        <v>0</v>
      </c>
      <c r="Y206" s="82">
        <f t="shared" si="1380"/>
        <v>1025</v>
      </c>
      <c r="Z206" s="70">
        <f t="shared" si="1358"/>
        <v>0</v>
      </c>
      <c r="AA206" s="70">
        <f t="shared" si="1359"/>
        <v>0.58163265306122447</v>
      </c>
    </row>
    <row r="207" spans="1:27" ht="43.2" x14ac:dyDescent="0.3">
      <c r="A207" s="2" t="s">
        <v>280</v>
      </c>
      <c r="B207" s="43" t="s">
        <v>281</v>
      </c>
      <c r="C207" s="8">
        <v>30000</v>
      </c>
      <c r="D207" s="8">
        <v>-30000</v>
      </c>
      <c r="E207" s="8">
        <v>0</v>
      </c>
      <c r="F207" s="8"/>
      <c r="G207" s="8"/>
      <c r="H207" s="8"/>
      <c r="I207" s="8">
        <f t="shared" si="1374"/>
        <v>0</v>
      </c>
      <c r="J207" s="8">
        <f t="shared" si="1375"/>
        <v>0</v>
      </c>
      <c r="K207" s="8">
        <v>0</v>
      </c>
      <c r="L207" s="8">
        <v>0</v>
      </c>
      <c r="M207" s="8">
        <v>0</v>
      </c>
      <c r="N207" s="8">
        <v>0</v>
      </c>
      <c r="O207" s="8">
        <f t="shared" si="1376"/>
        <v>0</v>
      </c>
      <c r="P207" s="8">
        <f t="shared" si="1377"/>
        <v>0</v>
      </c>
      <c r="Q207" s="8">
        <v>0</v>
      </c>
      <c r="R207" s="8">
        <v>0</v>
      </c>
      <c r="S207" s="8">
        <f t="shared" si="1378"/>
        <v>0</v>
      </c>
      <c r="T207" s="8">
        <v>0</v>
      </c>
      <c r="U207" s="8">
        <v>0</v>
      </c>
      <c r="V207" s="8">
        <v>0</v>
      </c>
      <c r="W207" s="8">
        <v>0</v>
      </c>
      <c r="X207" s="8">
        <f t="shared" si="1379"/>
        <v>0</v>
      </c>
      <c r="Y207" s="79">
        <f t="shared" si="1380"/>
        <v>0</v>
      </c>
      <c r="Z207" s="15" t="e">
        <f t="shared" si="1358"/>
        <v>#DIV/0!</v>
      </c>
      <c r="AA207" s="15" t="e">
        <f t="shared" si="1359"/>
        <v>#DIV/0!</v>
      </c>
    </row>
    <row r="208" spans="1:27" ht="43.2" x14ac:dyDescent="0.3">
      <c r="A208" s="2" t="s">
        <v>282</v>
      </c>
      <c r="B208" s="43" t="s">
        <v>36</v>
      </c>
      <c r="C208" s="8">
        <v>4000</v>
      </c>
      <c r="D208" s="8">
        <v>-1150</v>
      </c>
      <c r="E208" s="8">
        <v>2850</v>
      </c>
      <c r="F208" s="8"/>
      <c r="G208" s="8"/>
      <c r="H208" s="8"/>
      <c r="I208" s="8">
        <f t="shared" si="1374"/>
        <v>0</v>
      </c>
      <c r="J208" s="8">
        <f t="shared" si="1375"/>
        <v>2850</v>
      </c>
      <c r="K208" s="8">
        <v>0</v>
      </c>
      <c r="L208" s="8">
        <v>0</v>
      </c>
      <c r="M208" s="8">
        <v>0</v>
      </c>
      <c r="N208" s="8">
        <v>0</v>
      </c>
      <c r="O208" s="8">
        <f t="shared" si="1376"/>
        <v>0</v>
      </c>
      <c r="P208" s="8">
        <f t="shared" si="1377"/>
        <v>2850</v>
      </c>
      <c r="Q208" s="8">
        <v>0</v>
      </c>
      <c r="R208" s="8">
        <v>0</v>
      </c>
      <c r="S208" s="8">
        <f t="shared" si="1378"/>
        <v>0</v>
      </c>
      <c r="T208" s="8">
        <v>0</v>
      </c>
      <c r="U208" s="8">
        <v>0</v>
      </c>
      <c r="V208" s="8">
        <v>2850</v>
      </c>
      <c r="W208" s="8">
        <v>2850</v>
      </c>
      <c r="X208" s="8">
        <f t="shared" si="1379"/>
        <v>0</v>
      </c>
      <c r="Y208" s="79">
        <f t="shared" si="1380"/>
        <v>2850</v>
      </c>
      <c r="Z208" s="15">
        <f t="shared" si="1358"/>
        <v>0</v>
      </c>
      <c r="AA208" s="15">
        <f t="shared" si="1359"/>
        <v>0</v>
      </c>
    </row>
    <row r="209" spans="1:27" ht="43.2" x14ac:dyDescent="0.3">
      <c r="A209" s="2" t="s">
        <v>343</v>
      </c>
      <c r="B209" s="43" t="s">
        <v>232</v>
      </c>
      <c r="C209" s="8">
        <v>0</v>
      </c>
      <c r="D209" s="8">
        <v>13149.07</v>
      </c>
      <c r="E209" s="8">
        <v>13149.07</v>
      </c>
      <c r="F209" s="8"/>
      <c r="G209" s="8"/>
      <c r="H209" s="8"/>
      <c r="I209" s="8">
        <f>SUM(F209:H209)</f>
        <v>0</v>
      </c>
      <c r="J209" s="8">
        <f t="shared" si="1375"/>
        <v>13149.07</v>
      </c>
      <c r="K209" s="8">
        <v>6643.54</v>
      </c>
      <c r="L209" s="8">
        <v>0</v>
      </c>
      <c r="M209" s="8">
        <v>6643.54</v>
      </c>
      <c r="N209" s="8">
        <v>6643.54</v>
      </c>
      <c r="O209" s="8">
        <f t="shared" si="1376"/>
        <v>6643.54</v>
      </c>
      <c r="P209" s="8">
        <f t="shared" si="1377"/>
        <v>6505.53</v>
      </c>
      <c r="Q209" s="8">
        <v>6643.54</v>
      </c>
      <c r="R209" s="8">
        <v>6643.54</v>
      </c>
      <c r="S209" s="8">
        <f t="shared" si="1378"/>
        <v>0</v>
      </c>
      <c r="T209" s="8">
        <v>6643.54</v>
      </c>
      <c r="U209" s="8">
        <v>6643.54</v>
      </c>
      <c r="V209" s="8">
        <v>6505.53</v>
      </c>
      <c r="W209" s="8">
        <v>6505.53</v>
      </c>
      <c r="X209" s="8">
        <f t="shared" si="1379"/>
        <v>0</v>
      </c>
      <c r="Y209" s="79">
        <f t="shared" si="1380"/>
        <v>6505.53</v>
      </c>
      <c r="Z209" s="15">
        <f t="shared" si="1358"/>
        <v>0.50524789966134487</v>
      </c>
      <c r="AA209" s="15">
        <f t="shared" si="1359"/>
        <v>0.50524789966134487</v>
      </c>
    </row>
    <row r="210" spans="1:27" ht="28.8" x14ac:dyDescent="0.3">
      <c r="A210" s="3">
        <v>7304</v>
      </c>
      <c r="B210" s="84" t="s">
        <v>48</v>
      </c>
      <c r="C210" s="9">
        <f>SUM(C211:C216)</f>
        <v>40333</v>
      </c>
      <c r="D210" s="9">
        <f t="shared" ref="D210:Y210" si="1381">SUM(D211:D216)</f>
        <v>-21155.599999999999</v>
      </c>
      <c r="E210" s="9">
        <f t="shared" si="1381"/>
        <v>19177.400000000001</v>
      </c>
      <c r="F210" s="9">
        <f t="shared" si="1381"/>
        <v>0</v>
      </c>
      <c r="G210" s="9">
        <f t="shared" si="1381"/>
        <v>0</v>
      </c>
      <c r="H210" s="9">
        <f t="shared" si="1381"/>
        <v>0</v>
      </c>
      <c r="I210" s="9">
        <f t="shared" si="1381"/>
        <v>0</v>
      </c>
      <c r="J210" s="9">
        <f t="shared" si="1381"/>
        <v>19177.400000000001</v>
      </c>
      <c r="K210" s="9">
        <f t="shared" si="1381"/>
        <v>18949.73</v>
      </c>
      <c r="L210" s="9">
        <f t="shared" si="1381"/>
        <v>401</v>
      </c>
      <c r="M210" s="9">
        <f t="shared" si="1381"/>
        <v>18548.73</v>
      </c>
      <c r="N210" s="9">
        <f t="shared" si="1381"/>
        <v>18548.73</v>
      </c>
      <c r="O210" s="9">
        <f t="shared" si="1381"/>
        <v>18949.73</v>
      </c>
      <c r="P210" s="9">
        <f t="shared" si="1381"/>
        <v>227.67000000000007</v>
      </c>
      <c r="Q210" s="9">
        <f t="shared" si="1381"/>
        <v>16675.25</v>
      </c>
      <c r="R210" s="9">
        <f t="shared" si="1381"/>
        <v>16675.25</v>
      </c>
      <c r="S210" s="9">
        <f t="shared" si="1381"/>
        <v>1873.4799999999996</v>
      </c>
      <c r="T210" s="9">
        <f t="shared" si="1381"/>
        <v>16645.91</v>
      </c>
      <c r="U210" s="9">
        <f t="shared" si="1381"/>
        <v>16645.91</v>
      </c>
      <c r="V210" s="9">
        <f t="shared" si="1381"/>
        <v>628.66999999999996</v>
      </c>
      <c r="W210" s="9">
        <f t="shared" si="1381"/>
        <v>2502.15</v>
      </c>
      <c r="X210" s="9">
        <f t="shared" si="1381"/>
        <v>29.340000000001055</v>
      </c>
      <c r="Y210" s="9">
        <f t="shared" si="1381"/>
        <v>227.67000000000007</v>
      </c>
      <c r="Z210" s="16">
        <f t="shared" si="1358"/>
        <v>0.86952610885730075</v>
      </c>
      <c r="AA210" s="15">
        <f t="shared" si="1359"/>
        <v>0.98812821341787715</v>
      </c>
    </row>
    <row r="211" spans="1:27" ht="43.2" x14ac:dyDescent="0.3">
      <c r="A211" s="4" t="s">
        <v>283</v>
      </c>
      <c r="B211" s="85" t="s">
        <v>234</v>
      </c>
      <c r="C211" s="10">
        <v>0</v>
      </c>
      <c r="D211" s="10">
        <v>400</v>
      </c>
      <c r="E211" s="10">
        <v>400</v>
      </c>
      <c r="F211" s="10"/>
      <c r="G211" s="10"/>
      <c r="H211" s="10"/>
      <c r="I211" s="10">
        <f t="shared" ref="I211:I216" si="1382">SUM(F211:H211)</f>
        <v>0</v>
      </c>
      <c r="J211" s="10">
        <f t="shared" ref="J211:J216" si="1383">E211+I211</f>
        <v>400</v>
      </c>
      <c r="K211" s="10">
        <v>400</v>
      </c>
      <c r="L211" s="10">
        <v>0</v>
      </c>
      <c r="M211" s="10">
        <v>400</v>
      </c>
      <c r="N211" s="10">
        <v>400</v>
      </c>
      <c r="O211" s="10">
        <f t="shared" ref="O211:O216" si="1384">L211+N211</f>
        <v>400</v>
      </c>
      <c r="P211" s="10">
        <f t="shared" ref="P211:P216" si="1385">J211-O211</f>
        <v>0</v>
      </c>
      <c r="Q211" s="10">
        <v>400</v>
      </c>
      <c r="R211" s="10">
        <v>400</v>
      </c>
      <c r="S211" s="10">
        <f t="shared" ref="S211:S216" si="1386">N211-R211</f>
        <v>0</v>
      </c>
      <c r="T211" s="10">
        <v>400</v>
      </c>
      <c r="U211" s="10">
        <v>400</v>
      </c>
      <c r="V211" s="10">
        <v>0</v>
      </c>
      <c r="W211" s="10">
        <v>0</v>
      </c>
      <c r="X211" s="10">
        <f t="shared" ref="X211:X216" si="1387">R211-U211</f>
        <v>0</v>
      </c>
      <c r="Y211" s="80">
        <f t="shared" ref="Y211:Y216" si="1388">E211-K211</f>
        <v>0</v>
      </c>
      <c r="Z211" s="17">
        <f t="shared" si="1358"/>
        <v>1</v>
      </c>
      <c r="AA211" s="15">
        <f t="shared" si="1359"/>
        <v>1</v>
      </c>
    </row>
    <row r="212" spans="1:27" ht="43.2" x14ac:dyDescent="0.3">
      <c r="A212" s="4" t="s">
        <v>284</v>
      </c>
      <c r="B212" s="85" t="s">
        <v>285</v>
      </c>
      <c r="C212" s="10">
        <v>0</v>
      </c>
      <c r="D212" s="10">
        <v>9452.4</v>
      </c>
      <c r="E212" s="10">
        <v>9452.4</v>
      </c>
      <c r="F212" s="10"/>
      <c r="G212" s="10"/>
      <c r="H212" s="10"/>
      <c r="I212" s="10">
        <f t="shared" si="1382"/>
        <v>0</v>
      </c>
      <c r="J212" s="10">
        <f t="shared" si="1383"/>
        <v>9452.4</v>
      </c>
      <c r="K212" s="10">
        <v>9224.73</v>
      </c>
      <c r="L212" s="10">
        <v>0</v>
      </c>
      <c r="M212" s="10">
        <v>9224.73</v>
      </c>
      <c r="N212" s="10">
        <v>9224.73</v>
      </c>
      <c r="O212" s="10">
        <f t="shared" si="1384"/>
        <v>9224.73</v>
      </c>
      <c r="P212" s="10">
        <f t="shared" si="1385"/>
        <v>227.67000000000007</v>
      </c>
      <c r="Q212" s="10">
        <v>9062.25</v>
      </c>
      <c r="R212" s="10">
        <v>9062.25</v>
      </c>
      <c r="S212" s="10">
        <f t="shared" si="1386"/>
        <v>162.47999999999956</v>
      </c>
      <c r="T212" s="10">
        <v>9056.4599999999991</v>
      </c>
      <c r="U212" s="10">
        <v>9056.4599999999991</v>
      </c>
      <c r="V212" s="10">
        <v>227.67</v>
      </c>
      <c r="W212" s="10">
        <v>390.15</v>
      </c>
      <c r="X212" s="10">
        <f t="shared" si="1387"/>
        <v>5.7900000000008731</v>
      </c>
      <c r="Y212" s="80">
        <f t="shared" si="1388"/>
        <v>227.67000000000007</v>
      </c>
      <c r="Z212" s="17">
        <f t="shared" si="1358"/>
        <v>0.95872476831280951</v>
      </c>
      <c r="AA212" s="15">
        <f t="shared" si="1359"/>
        <v>0.97591405357369554</v>
      </c>
    </row>
    <row r="213" spans="1:27" ht="43.2" x14ac:dyDescent="0.3">
      <c r="A213" s="2" t="s">
        <v>286</v>
      </c>
      <c r="B213" s="43" t="s">
        <v>287</v>
      </c>
      <c r="C213" s="8">
        <v>35000</v>
      </c>
      <c r="D213" s="8">
        <v>-26475</v>
      </c>
      <c r="E213" s="8">
        <v>8525</v>
      </c>
      <c r="F213" s="8"/>
      <c r="G213" s="8"/>
      <c r="H213" s="8"/>
      <c r="I213" s="8">
        <f t="shared" si="1382"/>
        <v>0</v>
      </c>
      <c r="J213" s="8">
        <f t="shared" si="1383"/>
        <v>8525</v>
      </c>
      <c r="K213" s="8">
        <v>8525</v>
      </c>
      <c r="L213" s="8">
        <v>1</v>
      </c>
      <c r="M213" s="8">
        <v>8524</v>
      </c>
      <c r="N213" s="8">
        <v>8524</v>
      </c>
      <c r="O213" s="8">
        <f t="shared" si="1384"/>
        <v>8525</v>
      </c>
      <c r="P213" s="8">
        <f t="shared" si="1385"/>
        <v>0</v>
      </c>
      <c r="Q213" s="8">
        <v>6813</v>
      </c>
      <c r="R213" s="8">
        <v>6813</v>
      </c>
      <c r="S213" s="8">
        <f t="shared" si="1386"/>
        <v>1711</v>
      </c>
      <c r="T213" s="8">
        <v>6800.45</v>
      </c>
      <c r="U213" s="8">
        <v>6800.45</v>
      </c>
      <c r="V213" s="8">
        <v>1</v>
      </c>
      <c r="W213" s="8">
        <v>1712</v>
      </c>
      <c r="X213" s="8">
        <f t="shared" si="1387"/>
        <v>12.550000000000182</v>
      </c>
      <c r="Y213" s="79">
        <f t="shared" si="1388"/>
        <v>0</v>
      </c>
      <c r="Z213" s="15">
        <f t="shared" si="1358"/>
        <v>0.79917888563049855</v>
      </c>
      <c r="AA213" s="15">
        <f t="shared" si="1359"/>
        <v>1</v>
      </c>
    </row>
    <row r="214" spans="1:27" ht="43.2" x14ac:dyDescent="0.3">
      <c r="A214" s="2" t="s">
        <v>288</v>
      </c>
      <c r="B214" s="43" t="s">
        <v>56</v>
      </c>
      <c r="C214" s="8">
        <v>1000</v>
      </c>
      <c r="D214" s="8">
        <v>-200</v>
      </c>
      <c r="E214" s="8">
        <v>800</v>
      </c>
      <c r="F214" s="8"/>
      <c r="G214" s="8"/>
      <c r="H214" s="8"/>
      <c r="I214" s="8">
        <f t="shared" si="1382"/>
        <v>0</v>
      </c>
      <c r="J214" s="8">
        <f t="shared" si="1383"/>
        <v>800</v>
      </c>
      <c r="K214" s="8">
        <v>800</v>
      </c>
      <c r="L214" s="8">
        <v>400</v>
      </c>
      <c r="M214" s="8">
        <v>400</v>
      </c>
      <c r="N214" s="8">
        <v>400</v>
      </c>
      <c r="O214" s="8">
        <f t="shared" si="1384"/>
        <v>800</v>
      </c>
      <c r="P214" s="8">
        <f t="shared" si="1385"/>
        <v>0</v>
      </c>
      <c r="Q214" s="8">
        <v>400</v>
      </c>
      <c r="R214" s="8">
        <v>400</v>
      </c>
      <c r="S214" s="8">
        <f t="shared" si="1386"/>
        <v>0</v>
      </c>
      <c r="T214" s="8">
        <v>389</v>
      </c>
      <c r="U214" s="8">
        <v>389</v>
      </c>
      <c r="V214" s="8">
        <v>400</v>
      </c>
      <c r="W214" s="8">
        <v>400</v>
      </c>
      <c r="X214" s="8">
        <f t="shared" si="1387"/>
        <v>11</v>
      </c>
      <c r="Y214" s="79">
        <f t="shared" si="1388"/>
        <v>0</v>
      </c>
      <c r="Z214" s="15">
        <f t="shared" si="1358"/>
        <v>0.5</v>
      </c>
      <c r="AA214" s="15">
        <f t="shared" si="1359"/>
        <v>1</v>
      </c>
    </row>
    <row r="215" spans="1:27" ht="43.2" x14ac:dyDescent="0.3">
      <c r="A215" s="2" t="s">
        <v>289</v>
      </c>
      <c r="B215" s="43" t="s">
        <v>56</v>
      </c>
      <c r="C215" s="8">
        <v>3000</v>
      </c>
      <c r="D215" s="8">
        <v>-3000</v>
      </c>
      <c r="E215" s="8">
        <v>0</v>
      </c>
      <c r="F215" s="8"/>
      <c r="G215" s="8"/>
      <c r="H215" s="8"/>
      <c r="I215" s="8">
        <f t="shared" si="1382"/>
        <v>0</v>
      </c>
      <c r="J215" s="8">
        <f t="shared" si="1383"/>
        <v>0</v>
      </c>
      <c r="K215" s="8">
        <v>0</v>
      </c>
      <c r="L215" s="8">
        <v>0</v>
      </c>
      <c r="M215" s="8">
        <v>0</v>
      </c>
      <c r="N215" s="8">
        <v>0</v>
      </c>
      <c r="O215" s="8">
        <f t="shared" si="1384"/>
        <v>0</v>
      </c>
      <c r="P215" s="8">
        <f t="shared" si="1385"/>
        <v>0</v>
      </c>
      <c r="Q215" s="8">
        <v>0</v>
      </c>
      <c r="R215" s="8">
        <v>0</v>
      </c>
      <c r="S215" s="8">
        <f t="shared" si="1386"/>
        <v>0</v>
      </c>
      <c r="T215" s="8">
        <v>0</v>
      </c>
      <c r="U215" s="8">
        <v>0</v>
      </c>
      <c r="V215" s="8">
        <v>0</v>
      </c>
      <c r="W215" s="8">
        <v>0</v>
      </c>
      <c r="X215" s="8">
        <f t="shared" si="1387"/>
        <v>0</v>
      </c>
      <c r="Y215" s="79">
        <f t="shared" si="1388"/>
        <v>0</v>
      </c>
      <c r="Z215" s="15" t="e">
        <f t="shared" si="1358"/>
        <v>#DIV/0!</v>
      </c>
      <c r="AA215" s="15" t="e">
        <f t="shared" si="1359"/>
        <v>#DIV/0!</v>
      </c>
    </row>
    <row r="216" spans="1:27" ht="43.2" x14ac:dyDescent="0.3">
      <c r="A216" s="2" t="s">
        <v>290</v>
      </c>
      <c r="B216" s="43" t="s">
        <v>238</v>
      </c>
      <c r="C216" s="8">
        <v>1333</v>
      </c>
      <c r="D216" s="8">
        <v>-1333</v>
      </c>
      <c r="E216" s="8">
        <v>0</v>
      </c>
      <c r="F216" s="8"/>
      <c r="G216" s="8"/>
      <c r="H216" s="8"/>
      <c r="I216" s="8">
        <f t="shared" si="1382"/>
        <v>0</v>
      </c>
      <c r="J216" s="8">
        <f t="shared" si="1383"/>
        <v>0</v>
      </c>
      <c r="K216" s="8">
        <v>0</v>
      </c>
      <c r="L216" s="8">
        <v>0</v>
      </c>
      <c r="M216" s="8">
        <v>0</v>
      </c>
      <c r="N216" s="8">
        <v>0</v>
      </c>
      <c r="O216" s="8">
        <f t="shared" si="1384"/>
        <v>0</v>
      </c>
      <c r="P216" s="8">
        <f t="shared" si="1385"/>
        <v>0</v>
      </c>
      <c r="Q216" s="8">
        <v>0</v>
      </c>
      <c r="R216" s="8">
        <v>0</v>
      </c>
      <c r="S216" s="8">
        <f t="shared" si="1386"/>
        <v>0</v>
      </c>
      <c r="T216" s="8">
        <v>0</v>
      </c>
      <c r="U216" s="8">
        <v>0</v>
      </c>
      <c r="V216" s="8">
        <v>0</v>
      </c>
      <c r="W216" s="8">
        <v>0</v>
      </c>
      <c r="X216" s="8">
        <f t="shared" si="1387"/>
        <v>0</v>
      </c>
      <c r="Y216" s="79">
        <f t="shared" si="1388"/>
        <v>0</v>
      </c>
      <c r="Z216" s="15" t="e">
        <f t="shared" si="1358"/>
        <v>#DIV/0!</v>
      </c>
      <c r="AA216" s="15" t="e">
        <f t="shared" si="1359"/>
        <v>#DIV/0!</v>
      </c>
    </row>
    <row r="217" spans="1:27" x14ac:dyDescent="0.3">
      <c r="A217" s="3">
        <v>7305</v>
      </c>
      <c r="B217" s="84" t="s">
        <v>57</v>
      </c>
      <c r="C217" s="9">
        <f>SUM(C218:C221)</f>
        <v>165600</v>
      </c>
      <c r="D217" s="9">
        <f t="shared" ref="D217:Y217" si="1389">SUM(D218:D221)</f>
        <v>-70647.19</v>
      </c>
      <c r="E217" s="9">
        <f t="shared" si="1389"/>
        <v>94952.81</v>
      </c>
      <c r="F217" s="9">
        <f t="shared" si="1389"/>
        <v>0</v>
      </c>
      <c r="G217" s="9">
        <f t="shared" si="1389"/>
        <v>0</v>
      </c>
      <c r="H217" s="9">
        <f t="shared" si="1389"/>
        <v>0</v>
      </c>
      <c r="I217" s="9">
        <f t="shared" si="1389"/>
        <v>0</v>
      </c>
      <c r="J217" s="9">
        <f t="shared" si="1389"/>
        <v>94952.81</v>
      </c>
      <c r="K217" s="9">
        <f t="shared" si="1389"/>
        <v>82369.33</v>
      </c>
      <c r="L217" s="9">
        <f t="shared" si="1389"/>
        <v>0</v>
      </c>
      <c r="M217" s="9">
        <f t="shared" si="1389"/>
        <v>82369.33</v>
      </c>
      <c r="N217" s="9">
        <f t="shared" si="1389"/>
        <v>82369.33</v>
      </c>
      <c r="O217" s="9">
        <f t="shared" si="1389"/>
        <v>82369.33</v>
      </c>
      <c r="P217" s="9">
        <f t="shared" si="1389"/>
        <v>12583.48</v>
      </c>
      <c r="Q217" s="9">
        <f t="shared" si="1389"/>
        <v>65869.33</v>
      </c>
      <c r="R217" s="9">
        <f t="shared" si="1389"/>
        <v>65869.33</v>
      </c>
      <c r="S217" s="9">
        <f t="shared" si="1389"/>
        <v>16500</v>
      </c>
      <c r="T217" s="9">
        <f t="shared" si="1389"/>
        <v>65869.33</v>
      </c>
      <c r="U217" s="9">
        <f t="shared" si="1389"/>
        <v>65869.33</v>
      </c>
      <c r="V217" s="9">
        <f t="shared" si="1389"/>
        <v>12583.48</v>
      </c>
      <c r="W217" s="9">
        <f t="shared" si="1389"/>
        <v>29083.48</v>
      </c>
      <c r="X217" s="9">
        <f t="shared" si="1389"/>
        <v>0</v>
      </c>
      <c r="Y217" s="9">
        <f t="shared" si="1389"/>
        <v>12583.48</v>
      </c>
      <c r="Z217" s="16">
        <f t="shared" si="1358"/>
        <v>0.69370595772784405</v>
      </c>
      <c r="AA217" s="15">
        <f t="shared" si="1359"/>
        <v>0.86747648647786202</v>
      </c>
    </row>
    <row r="218" spans="1:27" ht="43.2" x14ac:dyDescent="0.3">
      <c r="A218" s="4" t="s">
        <v>291</v>
      </c>
      <c r="B218" s="85" t="s">
        <v>292</v>
      </c>
      <c r="C218" s="10">
        <v>0</v>
      </c>
      <c r="D218" s="10">
        <v>2442.7199999999998</v>
      </c>
      <c r="E218" s="10">
        <v>2442.7199999999998</v>
      </c>
      <c r="F218" s="10"/>
      <c r="G218" s="10"/>
      <c r="H218" s="10"/>
      <c r="I218" s="10">
        <f t="shared" ref="I218:I221" si="1390">SUM(F218:H218)</f>
        <v>0</v>
      </c>
      <c r="J218" s="10">
        <f t="shared" ref="J218:J221" si="1391">E218+I218</f>
        <v>2442.7199999999998</v>
      </c>
      <c r="K218" s="10">
        <v>2442.7199999999998</v>
      </c>
      <c r="L218" s="10">
        <v>0</v>
      </c>
      <c r="M218" s="10">
        <v>2442.7199999999998</v>
      </c>
      <c r="N218" s="10">
        <v>2442.7199999999998</v>
      </c>
      <c r="O218" s="10">
        <f t="shared" ref="O218:O221" si="1392">L218+N218</f>
        <v>2442.7199999999998</v>
      </c>
      <c r="P218" s="10">
        <f>J218-O218</f>
        <v>0</v>
      </c>
      <c r="Q218" s="10">
        <v>2442.7199999999998</v>
      </c>
      <c r="R218" s="10">
        <v>2442.7199999999998</v>
      </c>
      <c r="S218" s="10">
        <f t="shared" ref="S218:S221" si="1393">N218-R218</f>
        <v>0</v>
      </c>
      <c r="T218" s="10">
        <v>2442.7199999999998</v>
      </c>
      <c r="U218" s="10">
        <v>2442.7199999999998</v>
      </c>
      <c r="V218" s="10">
        <v>0</v>
      </c>
      <c r="W218" s="10">
        <v>0</v>
      </c>
      <c r="X218" s="10">
        <f t="shared" ref="X218:X221" si="1394">R218-U218</f>
        <v>0</v>
      </c>
      <c r="Y218" s="80">
        <f>E218-K218</f>
        <v>0</v>
      </c>
      <c r="Z218" s="17">
        <f t="shared" si="1358"/>
        <v>1</v>
      </c>
      <c r="AA218" s="15">
        <f t="shared" si="1359"/>
        <v>1</v>
      </c>
    </row>
    <row r="219" spans="1:27" ht="57.6" x14ac:dyDescent="0.3">
      <c r="A219" s="4" t="s">
        <v>293</v>
      </c>
      <c r="B219" s="85" t="s">
        <v>294</v>
      </c>
      <c r="C219" s="10">
        <v>0</v>
      </c>
      <c r="D219" s="10">
        <v>8872.4</v>
      </c>
      <c r="E219" s="10">
        <v>8872.4</v>
      </c>
      <c r="F219" s="10"/>
      <c r="G219" s="10"/>
      <c r="H219" s="10"/>
      <c r="I219" s="10">
        <f t="shared" si="1390"/>
        <v>0</v>
      </c>
      <c r="J219" s="10">
        <f t="shared" si="1391"/>
        <v>8872.4</v>
      </c>
      <c r="K219" s="10">
        <v>8872.4</v>
      </c>
      <c r="L219" s="10">
        <v>0</v>
      </c>
      <c r="M219" s="10">
        <v>8872.4</v>
      </c>
      <c r="N219" s="10">
        <v>8872.4</v>
      </c>
      <c r="O219" s="10">
        <f t="shared" si="1392"/>
        <v>8872.4</v>
      </c>
      <c r="P219" s="10">
        <f>J219-O219</f>
        <v>0</v>
      </c>
      <c r="Q219" s="10">
        <v>8872.4</v>
      </c>
      <c r="R219" s="10">
        <v>8872.4</v>
      </c>
      <c r="S219" s="10">
        <f t="shared" si="1393"/>
        <v>0</v>
      </c>
      <c r="T219" s="10">
        <v>8872.4</v>
      </c>
      <c r="U219" s="10">
        <v>8872.4</v>
      </c>
      <c r="V219" s="10">
        <v>0</v>
      </c>
      <c r="W219" s="10">
        <v>0</v>
      </c>
      <c r="X219" s="10">
        <f t="shared" si="1394"/>
        <v>0</v>
      </c>
      <c r="Y219" s="80">
        <f>E219-K219</f>
        <v>0</v>
      </c>
      <c r="Z219" s="17">
        <f t="shared" si="1358"/>
        <v>1</v>
      </c>
      <c r="AA219" s="15">
        <f t="shared" si="1359"/>
        <v>1</v>
      </c>
    </row>
    <row r="220" spans="1:27" ht="43.2" x14ac:dyDescent="0.3">
      <c r="A220" s="2" t="s">
        <v>295</v>
      </c>
      <c r="B220" s="43" t="s">
        <v>296</v>
      </c>
      <c r="C220" s="8">
        <v>55600</v>
      </c>
      <c r="D220" s="8">
        <v>-1045.79</v>
      </c>
      <c r="E220" s="8">
        <v>54554.21</v>
      </c>
      <c r="F220" s="8"/>
      <c r="G220" s="8"/>
      <c r="H220" s="8"/>
      <c r="I220" s="8">
        <f t="shared" si="1390"/>
        <v>0</v>
      </c>
      <c r="J220" s="8">
        <f t="shared" si="1391"/>
        <v>54554.21</v>
      </c>
      <c r="K220" s="8">
        <v>54554.21</v>
      </c>
      <c r="L220" s="8">
        <v>0</v>
      </c>
      <c r="M220" s="8">
        <v>54554.21</v>
      </c>
      <c r="N220" s="8">
        <v>54554.21</v>
      </c>
      <c r="O220" s="8">
        <f t="shared" si="1392"/>
        <v>54554.21</v>
      </c>
      <c r="P220" s="8">
        <f>J220-O220</f>
        <v>0</v>
      </c>
      <c r="Q220" s="8">
        <v>54554.21</v>
      </c>
      <c r="R220" s="8">
        <v>54554.21</v>
      </c>
      <c r="S220" s="8">
        <f t="shared" si="1393"/>
        <v>0</v>
      </c>
      <c r="T220" s="8">
        <v>54554.21</v>
      </c>
      <c r="U220" s="8">
        <v>54554.21</v>
      </c>
      <c r="V220" s="8">
        <v>0</v>
      </c>
      <c r="W220" s="8">
        <v>0</v>
      </c>
      <c r="X220" s="8">
        <f t="shared" si="1394"/>
        <v>0</v>
      </c>
      <c r="Y220" s="79">
        <f>E220-K220</f>
        <v>0</v>
      </c>
      <c r="Z220" s="15">
        <f t="shared" si="1358"/>
        <v>1</v>
      </c>
      <c r="AA220" s="15">
        <f t="shared" si="1359"/>
        <v>1</v>
      </c>
    </row>
    <row r="221" spans="1:27" ht="43.2" x14ac:dyDescent="0.3">
      <c r="A221" s="2" t="s">
        <v>297</v>
      </c>
      <c r="B221" s="43" t="s">
        <v>296</v>
      </c>
      <c r="C221" s="8">
        <v>110000</v>
      </c>
      <c r="D221" s="8">
        <v>-80916.52</v>
      </c>
      <c r="E221" s="8">
        <v>29083.48</v>
      </c>
      <c r="F221" s="8"/>
      <c r="G221" s="8"/>
      <c r="H221" s="8"/>
      <c r="I221" s="8">
        <f t="shared" si="1390"/>
        <v>0</v>
      </c>
      <c r="J221" s="8">
        <f t="shared" si="1391"/>
        <v>29083.48</v>
      </c>
      <c r="K221" s="8">
        <v>16500</v>
      </c>
      <c r="L221" s="8">
        <v>0</v>
      </c>
      <c r="M221" s="8">
        <v>16500</v>
      </c>
      <c r="N221" s="8">
        <v>16500</v>
      </c>
      <c r="O221" s="8">
        <f t="shared" si="1392"/>
        <v>16500</v>
      </c>
      <c r="P221" s="8">
        <f>J221-O221</f>
        <v>12583.48</v>
      </c>
      <c r="Q221" s="8">
        <v>0</v>
      </c>
      <c r="R221" s="8">
        <v>0</v>
      </c>
      <c r="S221" s="8">
        <f t="shared" si="1393"/>
        <v>16500</v>
      </c>
      <c r="T221" s="8">
        <v>0</v>
      </c>
      <c r="U221" s="8">
        <v>0</v>
      </c>
      <c r="V221" s="8">
        <v>12583.48</v>
      </c>
      <c r="W221" s="8">
        <v>29083.48</v>
      </c>
      <c r="X221" s="8">
        <f t="shared" si="1394"/>
        <v>0</v>
      </c>
      <c r="Y221" s="79">
        <f>E221-K221</f>
        <v>12583.48</v>
      </c>
      <c r="Z221" s="15">
        <f t="shared" si="1358"/>
        <v>0</v>
      </c>
      <c r="AA221" s="15">
        <f t="shared" si="1359"/>
        <v>0.56733238250718276</v>
      </c>
    </row>
    <row r="222" spans="1:27" ht="43.2" x14ac:dyDescent="0.3">
      <c r="A222" s="3">
        <v>7306</v>
      </c>
      <c r="B222" s="84" t="s">
        <v>176</v>
      </c>
      <c r="C222" s="9">
        <f>SUM(C223)</f>
        <v>0</v>
      </c>
      <c r="D222" s="9">
        <f t="shared" ref="D222:Y222" si="1395">SUM(D223)</f>
        <v>798555.97</v>
      </c>
      <c r="E222" s="9">
        <f t="shared" si="1395"/>
        <v>798555.97</v>
      </c>
      <c r="F222" s="9">
        <f t="shared" si="1395"/>
        <v>0</v>
      </c>
      <c r="G222" s="9">
        <f t="shared" si="1395"/>
        <v>0</v>
      </c>
      <c r="H222" s="9">
        <f t="shared" si="1395"/>
        <v>-13968.59</v>
      </c>
      <c r="I222" s="9">
        <f t="shared" si="1395"/>
        <v>-13968.59</v>
      </c>
      <c r="J222" s="9">
        <f t="shared" si="1395"/>
        <v>784587.38</v>
      </c>
      <c r="K222" s="9">
        <f t="shared" si="1395"/>
        <v>0</v>
      </c>
      <c r="L222" s="9">
        <f t="shared" si="1395"/>
        <v>0</v>
      </c>
      <c r="M222" s="9">
        <f t="shared" si="1395"/>
        <v>708732.09</v>
      </c>
      <c r="N222" s="9">
        <f t="shared" si="1395"/>
        <v>708732.09</v>
      </c>
      <c r="O222" s="9">
        <f t="shared" si="1395"/>
        <v>708732.09</v>
      </c>
      <c r="P222" s="9">
        <f t="shared" si="1395"/>
        <v>75855.290000000037</v>
      </c>
      <c r="Q222" s="9">
        <f t="shared" si="1395"/>
        <v>708732.09</v>
      </c>
      <c r="R222" s="9">
        <f t="shared" si="1395"/>
        <v>708732.09</v>
      </c>
      <c r="S222" s="9">
        <f t="shared" si="1395"/>
        <v>0</v>
      </c>
      <c r="T222" s="9">
        <f t="shared" si="1395"/>
        <v>707376.3</v>
      </c>
      <c r="U222" s="9">
        <f t="shared" si="1395"/>
        <v>707376.3</v>
      </c>
      <c r="V222" s="9">
        <f t="shared" si="1395"/>
        <v>89823.88</v>
      </c>
      <c r="W222" s="9">
        <f t="shared" si="1395"/>
        <v>89823.88</v>
      </c>
      <c r="X222" s="9">
        <f t="shared" si="1395"/>
        <v>1355.7899999999208</v>
      </c>
      <c r="Y222" s="9">
        <f t="shared" si="1395"/>
        <v>89823.88</v>
      </c>
      <c r="Z222" s="16">
        <f t="shared" si="1358"/>
        <v>0.90331823843508674</v>
      </c>
      <c r="AA222" s="15">
        <f t="shared" si="1359"/>
        <v>0</v>
      </c>
    </row>
    <row r="223" spans="1:27" ht="27.6" customHeight="1" x14ac:dyDescent="0.3">
      <c r="A223" s="2" t="s">
        <v>298</v>
      </c>
      <c r="B223" s="43" t="s">
        <v>299</v>
      </c>
      <c r="C223" s="20">
        <v>0</v>
      </c>
      <c r="D223" s="20">
        <v>798555.97</v>
      </c>
      <c r="E223" s="20">
        <v>798555.97</v>
      </c>
      <c r="F223" s="20"/>
      <c r="G223" s="20">
        <v>0</v>
      </c>
      <c r="H223" s="20">
        <v>-13968.59</v>
      </c>
      <c r="I223" s="8">
        <f t="shared" ref="I223" si="1396">SUM(F223:H223)</f>
        <v>-13968.59</v>
      </c>
      <c r="J223" s="8">
        <f t="shared" ref="J223" si="1397">E223+I223</f>
        <v>784587.38</v>
      </c>
      <c r="K223" s="20">
        <v>0</v>
      </c>
      <c r="L223" s="20">
        <v>0</v>
      </c>
      <c r="M223" s="20">
        <v>708732.09</v>
      </c>
      <c r="N223" s="20">
        <v>708732.09</v>
      </c>
      <c r="O223" s="8">
        <f>L223+N223</f>
        <v>708732.09</v>
      </c>
      <c r="P223" s="8">
        <f>J223-O223</f>
        <v>75855.290000000037</v>
      </c>
      <c r="Q223" s="20">
        <v>708732.09</v>
      </c>
      <c r="R223" s="27">
        <v>708732.09</v>
      </c>
      <c r="S223" s="8">
        <f>N223-R223</f>
        <v>0</v>
      </c>
      <c r="T223" s="20">
        <v>707376.3</v>
      </c>
      <c r="U223" s="20">
        <v>707376.3</v>
      </c>
      <c r="V223" s="20">
        <v>89823.88</v>
      </c>
      <c r="W223" s="20">
        <v>89823.88</v>
      </c>
      <c r="X223" s="8">
        <f>R223-U223</f>
        <v>1355.7899999999208</v>
      </c>
      <c r="Y223" s="81">
        <f>E223-R223</f>
        <v>89823.88</v>
      </c>
      <c r="Z223" s="21">
        <f t="shared" si="1358"/>
        <v>0.90331823843508674</v>
      </c>
      <c r="AA223" s="21">
        <f t="shared" si="1359"/>
        <v>0</v>
      </c>
    </row>
    <row r="224" spans="1:27" ht="28.8" x14ac:dyDescent="0.3">
      <c r="A224" s="3">
        <v>7308</v>
      </c>
      <c r="B224" s="84" t="s">
        <v>179</v>
      </c>
      <c r="C224" s="9">
        <f>SUM(C225:C233)</f>
        <v>64500</v>
      </c>
      <c r="D224" s="9">
        <f t="shared" ref="D224:Y224" si="1398">SUM(D225:D233)</f>
        <v>-21557.53</v>
      </c>
      <c r="E224" s="9">
        <f t="shared" si="1398"/>
        <v>42942.47</v>
      </c>
      <c r="F224" s="9">
        <f t="shared" si="1398"/>
        <v>0</v>
      </c>
      <c r="G224" s="9">
        <f t="shared" si="1398"/>
        <v>0</v>
      </c>
      <c r="H224" s="9">
        <f t="shared" si="1398"/>
        <v>0</v>
      </c>
      <c r="I224" s="9">
        <f t="shared" si="1398"/>
        <v>0</v>
      </c>
      <c r="J224" s="9">
        <f t="shared" si="1398"/>
        <v>42942.47</v>
      </c>
      <c r="K224" s="9">
        <f t="shared" si="1398"/>
        <v>38800.720000000001</v>
      </c>
      <c r="L224" s="9">
        <f t="shared" si="1398"/>
        <v>2</v>
      </c>
      <c r="M224" s="9">
        <f t="shared" si="1398"/>
        <v>38798.720000000001</v>
      </c>
      <c r="N224" s="9">
        <f t="shared" si="1398"/>
        <v>38798.720000000001</v>
      </c>
      <c r="O224" s="9">
        <f t="shared" si="1398"/>
        <v>38800.720000000001</v>
      </c>
      <c r="P224" s="9">
        <f t="shared" si="1398"/>
        <v>4141.75</v>
      </c>
      <c r="Q224" s="9">
        <f t="shared" si="1398"/>
        <v>33287.270000000004</v>
      </c>
      <c r="R224" s="9">
        <f t="shared" si="1398"/>
        <v>33287.270000000004</v>
      </c>
      <c r="S224" s="9">
        <f t="shared" si="1398"/>
        <v>5511.45</v>
      </c>
      <c r="T224" s="9">
        <f t="shared" si="1398"/>
        <v>33243.19</v>
      </c>
      <c r="U224" s="9">
        <f t="shared" si="1398"/>
        <v>33243.19</v>
      </c>
      <c r="V224" s="9">
        <f t="shared" si="1398"/>
        <v>4143.75</v>
      </c>
      <c r="W224" s="9">
        <f t="shared" si="1398"/>
        <v>9655.2000000000007</v>
      </c>
      <c r="X224" s="9">
        <f t="shared" si="1398"/>
        <v>44.079999999999814</v>
      </c>
      <c r="Y224" s="9">
        <f t="shared" si="1398"/>
        <v>4141.75</v>
      </c>
      <c r="Z224" s="16">
        <f t="shared" si="1358"/>
        <v>0.77515964964288275</v>
      </c>
      <c r="AA224" s="15">
        <f t="shared" si="1359"/>
        <v>0.90355119302639086</v>
      </c>
    </row>
    <row r="225" spans="1:27" ht="43.2" x14ac:dyDescent="0.3">
      <c r="A225" s="4" t="s">
        <v>300</v>
      </c>
      <c r="B225" s="85" t="s">
        <v>198</v>
      </c>
      <c r="C225" s="10">
        <v>0</v>
      </c>
      <c r="D225" s="10">
        <v>16651.25</v>
      </c>
      <c r="E225" s="10">
        <v>16651.25</v>
      </c>
      <c r="F225" s="10"/>
      <c r="G225" s="10"/>
      <c r="H225" s="10"/>
      <c r="I225" s="10">
        <f t="shared" ref="I225:I233" si="1399">SUM(F225:H225)</f>
        <v>0</v>
      </c>
      <c r="J225" s="10">
        <f t="shared" ref="J225:J233" si="1400">E225+I225</f>
        <v>16651.25</v>
      </c>
      <c r="K225" s="10">
        <v>16563.59</v>
      </c>
      <c r="L225" s="10">
        <v>0</v>
      </c>
      <c r="M225" s="10">
        <v>16563.59</v>
      </c>
      <c r="N225" s="10">
        <v>16563.59</v>
      </c>
      <c r="O225" s="10">
        <f t="shared" ref="O225:O233" si="1401">L225+N225</f>
        <v>16563.59</v>
      </c>
      <c r="P225" s="10">
        <f t="shared" ref="P225:P233" si="1402">J225-O225</f>
        <v>87.659999999999854</v>
      </c>
      <c r="Q225" s="10">
        <v>15456.1</v>
      </c>
      <c r="R225" s="10">
        <v>15456.1</v>
      </c>
      <c r="S225" s="10">
        <f t="shared" ref="S225:S233" si="1403">N225-R225</f>
        <v>1107.4899999999998</v>
      </c>
      <c r="T225" s="10">
        <v>15453.16</v>
      </c>
      <c r="U225" s="10">
        <v>15453.16</v>
      </c>
      <c r="V225" s="10">
        <v>87.66</v>
      </c>
      <c r="W225" s="10">
        <v>1195.1500000000001</v>
      </c>
      <c r="X225" s="10">
        <f t="shared" ref="X225:X233" si="1404">R225-U225</f>
        <v>2.9400000000005093</v>
      </c>
      <c r="Y225" s="80">
        <f t="shared" ref="Y225:Y233" si="1405">E225-K225</f>
        <v>87.659999999999854</v>
      </c>
      <c r="Z225" s="17">
        <f t="shared" si="1358"/>
        <v>0.92822460776218008</v>
      </c>
      <c r="AA225" s="15">
        <f t="shared" si="1359"/>
        <v>0.99473553036558815</v>
      </c>
    </row>
    <row r="226" spans="1:27" ht="43.2" x14ac:dyDescent="0.3">
      <c r="A226" s="4" t="s">
        <v>301</v>
      </c>
      <c r="B226" s="85" t="s">
        <v>302</v>
      </c>
      <c r="C226" s="10">
        <v>0</v>
      </c>
      <c r="D226" s="10">
        <v>3123.22</v>
      </c>
      <c r="E226" s="10">
        <v>3123.22</v>
      </c>
      <c r="F226" s="10"/>
      <c r="G226" s="10"/>
      <c r="H226" s="10"/>
      <c r="I226" s="10">
        <f t="shared" si="1399"/>
        <v>0</v>
      </c>
      <c r="J226" s="10">
        <f t="shared" si="1400"/>
        <v>3123.22</v>
      </c>
      <c r="K226" s="10">
        <v>1969.13</v>
      </c>
      <c r="L226" s="10">
        <v>0</v>
      </c>
      <c r="M226" s="10">
        <v>1969.13</v>
      </c>
      <c r="N226" s="10">
        <v>1969.13</v>
      </c>
      <c r="O226" s="10">
        <f t="shared" si="1401"/>
        <v>1969.13</v>
      </c>
      <c r="P226" s="10">
        <f t="shared" si="1402"/>
        <v>1154.0899999999997</v>
      </c>
      <c r="Q226" s="10">
        <v>1875.17</v>
      </c>
      <c r="R226" s="10">
        <v>1875.17</v>
      </c>
      <c r="S226" s="10">
        <f t="shared" si="1403"/>
        <v>93.960000000000036</v>
      </c>
      <c r="T226" s="10">
        <v>1873.73</v>
      </c>
      <c r="U226" s="10">
        <v>1873.73</v>
      </c>
      <c r="V226" s="10">
        <v>1154.0899999999999</v>
      </c>
      <c r="W226" s="10">
        <v>1248.05</v>
      </c>
      <c r="X226" s="10">
        <f t="shared" si="1404"/>
        <v>1.4400000000000546</v>
      </c>
      <c r="Y226" s="80">
        <f t="shared" si="1405"/>
        <v>1154.0899999999997</v>
      </c>
      <c r="Z226" s="17">
        <f t="shared" si="1358"/>
        <v>0.60039638578134114</v>
      </c>
      <c r="AA226" s="15">
        <f t="shared" si="1359"/>
        <v>0.63048072181914827</v>
      </c>
    </row>
    <row r="227" spans="1:27" ht="43.2" x14ac:dyDescent="0.3">
      <c r="A227" s="2" t="s">
        <v>303</v>
      </c>
      <c r="B227" s="43" t="s">
        <v>84</v>
      </c>
      <c r="C227" s="8">
        <v>45000</v>
      </c>
      <c r="D227" s="8">
        <v>-29399</v>
      </c>
      <c r="E227" s="8">
        <v>15601</v>
      </c>
      <c r="F227" s="8"/>
      <c r="G227" s="8"/>
      <c r="H227" s="8"/>
      <c r="I227" s="8">
        <f t="shared" si="1399"/>
        <v>0</v>
      </c>
      <c r="J227" s="8">
        <f t="shared" si="1400"/>
        <v>15601</v>
      </c>
      <c r="K227" s="8">
        <v>15601</v>
      </c>
      <c r="L227" s="8">
        <v>1</v>
      </c>
      <c r="M227" s="8">
        <v>15600</v>
      </c>
      <c r="N227" s="8">
        <v>15600</v>
      </c>
      <c r="O227" s="8">
        <f t="shared" si="1401"/>
        <v>15601</v>
      </c>
      <c r="P227" s="8">
        <f t="shared" si="1402"/>
        <v>0</v>
      </c>
      <c r="Q227" s="8">
        <v>14191</v>
      </c>
      <c r="R227" s="8">
        <v>14191</v>
      </c>
      <c r="S227" s="8">
        <f t="shared" si="1403"/>
        <v>1409</v>
      </c>
      <c r="T227" s="8">
        <v>14164.45</v>
      </c>
      <c r="U227" s="8">
        <v>14164.45</v>
      </c>
      <c r="V227" s="8">
        <v>1</v>
      </c>
      <c r="W227" s="8">
        <v>1410</v>
      </c>
      <c r="X227" s="8">
        <f t="shared" si="1404"/>
        <v>26.549999999999272</v>
      </c>
      <c r="Y227" s="79">
        <f t="shared" si="1405"/>
        <v>0</v>
      </c>
      <c r="Z227" s="15">
        <f t="shared" si="1358"/>
        <v>0.90962117812960708</v>
      </c>
      <c r="AA227" s="15">
        <f t="shared" ref="AA227:AA249" si="1406">K227/E227</f>
        <v>1</v>
      </c>
    </row>
    <row r="228" spans="1:27" ht="43.2" x14ac:dyDescent="0.3">
      <c r="A228" s="2" t="s">
        <v>304</v>
      </c>
      <c r="B228" s="43" t="s">
        <v>305</v>
      </c>
      <c r="C228" s="8">
        <v>7000</v>
      </c>
      <c r="D228" s="8">
        <v>-4623</v>
      </c>
      <c r="E228" s="8">
        <v>2377</v>
      </c>
      <c r="F228" s="8"/>
      <c r="G228" s="8"/>
      <c r="H228" s="8"/>
      <c r="I228" s="8">
        <f t="shared" si="1399"/>
        <v>0</v>
      </c>
      <c r="J228" s="8">
        <f t="shared" si="1400"/>
        <v>2377</v>
      </c>
      <c r="K228" s="8">
        <v>2377</v>
      </c>
      <c r="L228" s="8">
        <v>1</v>
      </c>
      <c r="M228" s="8">
        <v>2376</v>
      </c>
      <c r="N228" s="8">
        <v>2376</v>
      </c>
      <c r="O228" s="8">
        <f t="shared" si="1401"/>
        <v>2377</v>
      </c>
      <c r="P228" s="8">
        <f t="shared" si="1402"/>
        <v>0</v>
      </c>
      <c r="Q228" s="8">
        <v>1075</v>
      </c>
      <c r="R228" s="8">
        <v>1075</v>
      </c>
      <c r="S228" s="8">
        <f t="shared" si="1403"/>
        <v>1301</v>
      </c>
      <c r="T228" s="8">
        <v>1073.93</v>
      </c>
      <c r="U228" s="8">
        <v>1073.93</v>
      </c>
      <c r="V228" s="8">
        <v>1</v>
      </c>
      <c r="W228" s="8">
        <v>1302</v>
      </c>
      <c r="X228" s="8">
        <f t="shared" si="1404"/>
        <v>1.0699999999999363</v>
      </c>
      <c r="Y228" s="79">
        <f t="shared" si="1405"/>
        <v>0</v>
      </c>
      <c r="Z228" s="15">
        <f t="shared" si="1358"/>
        <v>0.45225073622212875</v>
      </c>
      <c r="AA228" s="15">
        <f t="shared" si="1406"/>
        <v>1</v>
      </c>
    </row>
    <row r="229" spans="1:27" ht="43.2" x14ac:dyDescent="0.3">
      <c r="A229" s="2" t="s">
        <v>306</v>
      </c>
      <c r="B229" s="43" t="s">
        <v>307</v>
      </c>
      <c r="C229" s="8">
        <v>800</v>
      </c>
      <c r="D229" s="8">
        <v>-800</v>
      </c>
      <c r="E229" s="8">
        <v>0</v>
      </c>
      <c r="F229" s="8"/>
      <c r="G229" s="8"/>
      <c r="H229" s="8"/>
      <c r="I229" s="8">
        <f t="shared" si="1399"/>
        <v>0</v>
      </c>
      <c r="J229" s="8">
        <f t="shared" si="1400"/>
        <v>0</v>
      </c>
      <c r="K229" s="8">
        <v>0</v>
      </c>
      <c r="L229" s="8">
        <v>0</v>
      </c>
      <c r="M229" s="8">
        <v>0</v>
      </c>
      <c r="N229" s="8">
        <v>0</v>
      </c>
      <c r="O229" s="8">
        <f t="shared" si="1401"/>
        <v>0</v>
      </c>
      <c r="P229" s="8">
        <f t="shared" si="1402"/>
        <v>0</v>
      </c>
      <c r="Q229" s="8">
        <v>0</v>
      </c>
      <c r="R229" s="8">
        <v>0</v>
      </c>
      <c r="S229" s="8">
        <f t="shared" si="1403"/>
        <v>0</v>
      </c>
      <c r="T229" s="8">
        <v>0</v>
      </c>
      <c r="U229" s="8">
        <v>0</v>
      </c>
      <c r="V229" s="8">
        <v>0</v>
      </c>
      <c r="W229" s="8">
        <v>0</v>
      </c>
      <c r="X229" s="8">
        <f t="shared" si="1404"/>
        <v>0</v>
      </c>
      <c r="Y229" s="79">
        <f t="shared" si="1405"/>
        <v>0</v>
      </c>
      <c r="Z229" s="15" t="e">
        <f t="shared" si="1358"/>
        <v>#DIV/0!</v>
      </c>
      <c r="AA229" s="15" t="e">
        <f t="shared" si="1406"/>
        <v>#DIV/0!</v>
      </c>
    </row>
    <row r="230" spans="1:27" ht="43.2" x14ac:dyDescent="0.3">
      <c r="A230" s="2" t="s">
        <v>308</v>
      </c>
      <c r="B230" s="43" t="s">
        <v>309</v>
      </c>
      <c r="C230" s="8">
        <v>2000</v>
      </c>
      <c r="D230" s="8">
        <v>0</v>
      </c>
      <c r="E230" s="8">
        <v>2000</v>
      </c>
      <c r="F230" s="8"/>
      <c r="G230" s="8"/>
      <c r="H230" s="8"/>
      <c r="I230" s="8">
        <f t="shared" si="1399"/>
        <v>0</v>
      </c>
      <c r="J230" s="8">
        <f>E230+I230</f>
        <v>2000</v>
      </c>
      <c r="K230" s="8">
        <v>0</v>
      </c>
      <c r="L230" s="8">
        <v>0</v>
      </c>
      <c r="M230" s="8">
        <v>0</v>
      </c>
      <c r="N230" s="8">
        <v>0</v>
      </c>
      <c r="O230" s="8">
        <f t="shared" si="1401"/>
        <v>0</v>
      </c>
      <c r="P230" s="8">
        <f t="shared" si="1402"/>
        <v>2000</v>
      </c>
      <c r="Q230" s="8">
        <v>0</v>
      </c>
      <c r="R230" s="8">
        <v>0</v>
      </c>
      <c r="S230" s="8">
        <f t="shared" si="1403"/>
        <v>0</v>
      </c>
      <c r="T230" s="8">
        <v>0</v>
      </c>
      <c r="U230" s="8">
        <v>0</v>
      </c>
      <c r="V230" s="8">
        <v>2000</v>
      </c>
      <c r="W230" s="8">
        <v>2000</v>
      </c>
      <c r="X230" s="8">
        <f t="shared" si="1404"/>
        <v>0</v>
      </c>
      <c r="Y230" s="79">
        <f t="shared" si="1405"/>
        <v>2000</v>
      </c>
      <c r="Z230" s="15">
        <f t="shared" si="1358"/>
        <v>0</v>
      </c>
      <c r="AA230" s="15">
        <f t="shared" si="1406"/>
        <v>0</v>
      </c>
    </row>
    <row r="231" spans="1:27" s="71" customFormat="1" ht="43.2" x14ac:dyDescent="0.3">
      <c r="A231" s="68" t="s">
        <v>310</v>
      </c>
      <c r="B231" s="86" t="s">
        <v>311</v>
      </c>
      <c r="C231" s="69">
        <v>2000</v>
      </c>
      <c r="D231" s="69">
        <v>500</v>
      </c>
      <c r="E231" s="69">
        <v>2500</v>
      </c>
      <c r="F231" s="69"/>
      <c r="G231" s="69"/>
      <c r="H231" s="69"/>
      <c r="I231" s="69">
        <f t="shared" si="1399"/>
        <v>0</v>
      </c>
      <c r="J231" s="69">
        <f t="shared" si="1400"/>
        <v>2500</v>
      </c>
      <c r="K231" s="69">
        <v>1600</v>
      </c>
      <c r="L231" s="69">
        <v>0</v>
      </c>
      <c r="M231" s="69">
        <v>1600</v>
      </c>
      <c r="N231" s="69">
        <v>1600</v>
      </c>
      <c r="O231" s="69">
        <f t="shared" si="1401"/>
        <v>1600</v>
      </c>
      <c r="P231" s="69">
        <f t="shared" si="1402"/>
        <v>900</v>
      </c>
      <c r="Q231" s="69">
        <v>0</v>
      </c>
      <c r="R231" s="69">
        <v>0</v>
      </c>
      <c r="S231" s="69">
        <f t="shared" si="1403"/>
        <v>1600</v>
      </c>
      <c r="T231" s="69">
        <v>0</v>
      </c>
      <c r="U231" s="69">
        <v>0</v>
      </c>
      <c r="V231" s="69">
        <v>900</v>
      </c>
      <c r="W231" s="69">
        <v>2500</v>
      </c>
      <c r="X231" s="69">
        <f t="shared" si="1404"/>
        <v>0</v>
      </c>
      <c r="Y231" s="82">
        <f t="shared" si="1405"/>
        <v>900</v>
      </c>
      <c r="Z231" s="70">
        <f t="shared" si="1358"/>
        <v>0</v>
      </c>
      <c r="AA231" s="70">
        <f t="shared" si="1406"/>
        <v>0.64</v>
      </c>
    </row>
    <row r="232" spans="1:27" ht="43.2" x14ac:dyDescent="0.3">
      <c r="A232" s="2" t="s">
        <v>312</v>
      </c>
      <c r="B232" s="43" t="s">
        <v>82</v>
      </c>
      <c r="C232" s="8">
        <v>700</v>
      </c>
      <c r="D232" s="8">
        <v>-10</v>
      </c>
      <c r="E232" s="8">
        <v>690</v>
      </c>
      <c r="F232" s="8"/>
      <c r="G232" s="8"/>
      <c r="H232" s="8"/>
      <c r="I232" s="8">
        <f t="shared" si="1399"/>
        <v>0</v>
      </c>
      <c r="J232" s="8">
        <f t="shared" si="1400"/>
        <v>690</v>
      </c>
      <c r="K232" s="8">
        <v>690</v>
      </c>
      <c r="L232" s="8">
        <v>0</v>
      </c>
      <c r="M232" s="8">
        <v>690</v>
      </c>
      <c r="N232" s="8">
        <v>690</v>
      </c>
      <c r="O232" s="8">
        <f t="shared" si="1401"/>
        <v>690</v>
      </c>
      <c r="P232" s="8">
        <f t="shared" si="1402"/>
        <v>0</v>
      </c>
      <c r="Q232" s="8">
        <v>690</v>
      </c>
      <c r="R232" s="8">
        <v>690</v>
      </c>
      <c r="S232" s="8">
        <f t="shared" si="1403"/>
        <v>0</v>
      </c>
      <c r="T232" s="8">
        <v>677.92</v>
      </c>
      <c r="U232" s="8">
        <v>677.92</v>
      </c>
      <c r="V232" s="8">
        <v>0</v>
      </c>
      <c r="W232" s="8">
        <v>0</v>
      </c>
      <c r="X232" s="8">
        <f t="shared" si="1404"/>
        <v>12.080000000000041</v>
      </c>
      <c r="Y232" s="79">
        <f t="shared" si="1405"/>
        <v>0</v>
      </c>
      <c r="Z232" s="15">
        <f t="shared" si="1358"/>
        <v>1</v>
      </c>
      <c r="AA232" s="15">
        <f t="shared" si="1406"/>
        <v>1</v>
      </c>
    </row>
    <row r="233" spans="1:27" ht="43.2" x14ac:dyDescent="0.3">
      <c r="A233" s="2" t="s">
        <v>313</v>
      </c>
      <c r="B233" s="43" t="s">
        <v>84</v>
      </c>
      <c r="C233" s="8">
        <v>7000</v>
      </c>
      <c r="D233" s="8">
        <v>-7000</v>
      </c>
      <c r="E233" s="8">
        <v>0</v>
      </c>
      <c r="F233" s="8"/>
      <c r="G233" s="8"/>
      <c r="H233" s="8"/>
      <c r="I233" s="8">
        <f t="shared" si="1399"/>
        <v>0</v>
      </c>
      <c r="J233" s="8">
        <f t="shared" si="1400"/>
        <v>0</v>
      </c>
      <c r="K233" s="8">
        <v>0</v>
      </c>
      <c r="L233" s="8">
        <v>0</v>
      </c>
      <c r="M233" s="8">
        <v>0</v>
      </c>
      <c r="N233" s="8">
        <v>0</v>
      </c>
      <c r="O233" s="8">
        <f t="shared" si="1401"/>
        <v>0</v>
      </c>
      <c r="P233" s="8">
        <f t="shared" si="1402"/>
        <v>0</v>
      </c>
      <c r="Q233" s="8">
        <v>0</v>
      </c>
      <c r="R233" s="8">
        <v>0</v>
      </c>
      <c r="S233" s="8">
        <f t="shared" si="1403"/>
        <v>0</v>
      </c>
      <c r="T233" s="8">
        <v>0</v>
      </c>
      <c r="U233" s="8">
        <v>0</v>
      </c>
      <c r="V233" s="8">
        <v>0</v>
      </c>
      <c r="W233" s="8">
        <v>0</v>
      </c>
      <c r="X233" s="8">
        <f t="shared" si="1404"/>
        <v>0</v>
      </c>
      <c r="Y233" s="79">
        <f t="shared" si="1405"/>
        <v>0</v>
      </c>
      <c r="Z233" s="15" t="e">
        <f t="shared" si="1358"/>
        <v>#DIV/0!</v>
      </c>
      <c r="AA233" s="15" t="e">
        <f t="shared" si="1406"/>
        <v>#DIV/0!</v>
      </c>
    </row>
    <row r="234" spans="1:27" ht="63" x14ac:dyDescent="0.4">
      <c r="A234" s="11"/>
      <c r="B234" s="11" t="s">
        <v>314</v>
      </c>
      <c r="C234" s="74">
        <f>+C235+C239+C241</f>
        <v>578425</v>
      </c>
      <c r="D234" s="74">
        <f t="shared" ref="D234" si="1407">+D235+D239+D241</f>
        <v>0</v>
      </c>
      <c r="E234" s="74">
        <f t="shared" ref="E234:Y234" si="1408">+E235+E239+E241</f>
        <v>578425</v>
      </c>
      <c r="F234" s="74">
        <f t="shared" si="1408"/>
        <v>0</v>
      </c>
      <c r="G234" s="74">
        <f t="shared" si="1408"/>
        <v>0</v>
      </c>
      <c r="H234" s="74">
        <f t="shared" si="1408"/>
        <v>0</v>
      </c>
      <c r="I234" s="74">
        <f t="shared" si="1408"/>
        <v>0</v>
      </c>
      <c r="J234" s="74">
        <f>+J235+J239+J241</f>
        <v>578425</v>
      </c>
      <c r="K234" s="74">
        <f t="shared" si="1408"/>
        <v>153687.4</v>
      </c>
      <c r="L234" s="74">
        <f t="shared" si="1408"/>
        <v>1</v>
      </c>
      <c r="M234" s="74">
        <f t="shared" si="1408"/>
        <v>549345.29</v>
      </c>
      <c r="N234" s="74">
        <f t="shared" si="1408"/>
        <v>549345.29</v>
      </c>
      <c r="O234" s="74">
        <f t="shared" si="1408"/>
        <v>549346.29</v>
      </c>
      <c r="P234" s="74">
        <f t="shared" si="1408"/>
        <v>29078.709999999992</v>
      </c>
      <c r="Q234" s="74">
        <f t="shared" si="1408"/>
        <v>534964.59000000008</v>
      </c>
      <c r="R234" s="74">
        <f t="shared" si="1408"/>
        <v>534964.59000000008</v>
      </c>
      <c r="S234" s="74">
        <f t="shared" si="1408"/>
        <v>14380.699999999983</v>
      </c>
      <c r="T234" s="74">
        <f t="shared" si="1408"/>
        <v>533792.62</v>
      </c>
      <c r="U234" s="74">
        <f t="shared" si="1408"/>
        <v>533792.62</v>
      </c>
      <c r="V234" s="74">
        <f t="shared" si="1408"/>
        <v>29079.71</v>
      </c>
      <c r="W234" s="74">
        <f t="shared" si="1408"/>
        <v>43460.41</v>
      </c>
      <c r="X234" s="74">
        <f t="shared" si="1408"/>
        <v>1171.9700000000012</v>
      </c>
      <c r="Y234" s="74">
        <f t="shared" si="1408"/>
        <v>29078.709999999992</v>
      </c>
      <c r="Z234" s="24">
        <f t="shared" si="1358"/>
        <v>0.92486422613130503</v>
      </c>
      <c r="AA234" s="22">
        <f t="shared" si="1406"/>
        <v>0.26569978821800577</v>
      </c>
    </row>
    <row r="235" spans="1:27" x14ac:dyDescent="0.3">
      <c r="A235" s="3">
        <v>7302</v>
      </c>
      <c r="B235" s="84" t="s">
        <v>22</v>
      </c>
      <c r="C235" s="9">
        <f>SUM(C236:C238)</f>
        <v>13300</v>
      </c>
      <c r="D235" s="9">
        <f t="shared" ref="D235:Y235" si="1409">SUM(D236:D238)</f>
        <v>0</v>
      </c>
      <c r="E235" s="9">
        <f t="shared" si="1409"/>
        <v>13300</v>
      </c>
      <c r="F235" s="9">
        <f t="shared" si="1409"/>
        <v>0</v>
      </c>
      <c r="G235" s="9">
        <f t="shared" si="1409"/>
        <v>0</v>
      </c>
      <c r="H235" s="9">
        <f t="shared" si="1409"/>
        <v>0</v>
      </c>
      <c r="I235" s="9">
        <f t="shared" si="1409"/>
        <v>0</v>
      </c>
      <c r="J235" s="9">
        <f t="shared" si="1409"/>
        <v>13300</v>
      </c>
      <c r="K235" s="9">
        <f t="shared" si="1409"/>
        <v>6318</v>
      </c>
      <c r="L235" s="9">
        <f t="shared" si="1409"/>
        <v>0</v>
      </c>
      <c r="M235" s="9">
        <f t="shared" si="1409"/>
        <v>6318</v>
      </c>
      <c r="N235" s="9">
        <f t="shared" si="1409"/>
        <v>6318</v>
      </c>
      <c r="O235" s="9">
        <f t="shared" si="1409"/>
        <v>6318</v>
      </c>
      <c r="P235" s="9">
        <f t="shared" si="1409"/>
        <v>6982</v>
      </c>
      <c r="Q235" s="9">
        <f t="shared" si="1409"/>
        <v>4218</v>
      </c>
      <c r="R235" s="9">
        <f t="shared" si="1409"/>
        <v>4218</v>
      </c>
      <c r="S235" s="9">
        <f t="shared" si="1409"/>
        <v>2100</v>
      </c>
      <c r="T235" s="9">
        <f t="shared" si="1409"/>
        <v>4218</v>
      </c>
      <c r="U235" s="9">
        <f t="shared" si="1409"/>
        <v>4218</v>
      </c>
      <c r="V235" s="9">
        <f t="shared" si="1409"/>
        <v>6982</v>
      </c>
      <c r="W235" s="9">
        <f t="shared" si="1409"/>
        <v>9082</v>
      </c>
      <c r="X235" s="9">
        <f t="shared" si="1409"/>
        <v>0</v>
      </c>
      <c r="Y235" s="9">
        <f t="shared" si="1409"/>
        <v>6982</v>
      </c>
      <c r="Z235" s="16">
        <f t="shared" si="1358"/>
        <v>0.31714285714285712</v>
      </c>
      <c r="AA235" s="15">
        <f t="shared" si="1406"/>
        <v>0.47503759398496243</v>
      </c>
    </row>
    <row r="236" spans="1:27" ht="57.6" x14ac:dyDescent="0.3">
      <c r="A236" s="2" t="s">
        <v>315</v>
      </c>
      <c r="B236" s="43" t="s">
        <v>411</v>
      </c>
      <c r="C236" s="8">
        <v>7000</v>
      </c>
      <c r="D236" s="8">
        <v>-2782</v>
      </c>
      <c r="E236" s="8">
        <v>4218</v>
      </c>
      <c r="F236" s="8"/>
      <c r="G236" s="8"/>
      <c r="H236" s="8"/>
      <c r="I236" s="8">
        <f t="shared" ref="I236:I238" si="1410">SUM(F236:H236)</f>
        <v>0</v>
      </c>
      <c r="J236" s="8">
        <f>E236+I236</f>
        <v>4218</v>
      </c>
      <c r="K236" s="8">
        <v>4218</v>
      </c>
      <c r="L236" s="8">
        <v>0</v>
      </c>
      <c r="M236" s="8">
        <v>4218</v>
      </c>
      <c r="N236" s="8">
        <v>4218</v>
      </c>
      <c r="O236" s="8">
        <f t="shared" ref="O236:O238" si="1411">L236+N236</f>
        <v>4218</v>
      </c>
      <c r="P236" s="8">
        <f>J236-O236</f>
        <v>0</v>
      </c>
      <c r="Q236" s="8">
        <v>4218</v>
      </c>
      <c r="R236" s="8">
        <v>4218</v>
      </c>
      <c r="S236" s="8">
        <f t="shared" ref="S236:S238" si="1412">N236-R236</f>
        <v>0</v>
      </c>
      <c r="T236" s="8">
        <v>4218</v>
      </c>
      <c r="U236" s="8">
        <v>4218</v>
      </c>
      <c r="V236" s="8">
        <v>0</v>
      </c>
      <c r="W236" s="8">
        <v>0</v>
      </c>
      <c r="X236" s="8">
        <f t="shared" ref="X236:X238" si="1413">R236-U236</f>
        <v>0</v>
      </c>
      <c r="Y236" s="79">
        <f>E236-K236</f>
        <v>0</v>
      </c>
      <c r="Z236" s="15">
        <f t="shared" si="1358"/>
        <v>1</v>
      </c>
      <c r="AA236" s="15">
        <f t="shared" si="1406"/>
        <v>1</v>
      </c>
    </row>
    <row r="237" spans="1:27" ht="57.6" x14ac:dyDescent="0.3">
      <c r="A237" s="2" t="s">
        <v>316</v>
      </c>
      <c r="B237" s="43" t="s">
        <v>412</v>
      </c>
      <c r="C237" s="8">
        <v>6300</v>
      </c>
      <c r="D237" s="8">
        <v>-6300</v>
      </c>
      <c r="E237" s="8">
        <v>0</v>
      </c>
      <c r="F237" s="8"/>
      <c r="G237" s="8"/>
      <c r="H237" s="8"/>
      <c r="I237" s="8">
        <f t="shared" si="1410"/>
        <v>0</v>
      </c>
      <c r="J237" s="8">
        <f t="shared" ref="J237:J238" si="1414">E237+I237</f>
        <v>0</v>
      </c>
      <c r="K237" s="8">
        <v>0</v>
      </c>
      <c r="L237" s="8">
        <v>0</v>
      </c>
      <c r="M237" s="8">
        <v>0</v>
      </c>
      <c r="N237" s="8">
        <v>0</v>
      </c>
      <c r="O237" s="8">
        <f t="shared" si="1411"/>
        <v>0</v>
      </c>
      <c r="P237" s="8">
        <f>J237-O237</f>
        <v>0</v>
      </c>
      <c r="Q237" s="8">
        <v>0</v>
      </c>
      <c r="R237" s="8">
        <v>0</v>
      </c>
      <c r="S237" s="8">
        <f t="shared" si="1412"/>
        <v>0</v>
      </c>
      <c r="T237" s="8">
        <v>0</v>
      </c>
      <c r="U237" s="8">
        <v>0</v>
      </c>
      <c r="V237" s="8">
        <v>0</v>
      </c>
      <c r="W237" s="8">
        <v>0</v>
      </c>
      <c r="X237" s="8">
        <f t="shared" si="1413"/>
        <v>0</v>
      </c>
      <c r="Y237" s="79">
        <f>E237-K237</f>
        <v>0</v>
      </c>
      <c r="Z237" s="15" t="e">
        <f t="shared" si="1358"/>
        <v>#DIV/0!</v>
      </c>
      <c r="AA237" s="15" t="e">
        <f t="shared" si="1406"/>
        <v>#DIV/0!</v>
      </c>
    </row>
    <row r="238" spans="1:27" s="71" customFormat="1" ht="43.2" x14ac:dyDescent="0.3">
      <c r="A238" s="68" t="s">
        <v>344</v>
      </c>
      <c r="B238" s="86" t="s">
        <v>345</v>
      </c>
      <c r="C238" s="69">
        <v>0</v>
      </c>
      <c r="D238" s="69">
        <v>9082</v>
      </c>
      <c r="E238" s="69">
        <v>9082</v>
      </c>
      <c r="F238" s="69"/>
      <c r="G238" s="69"/>
      <c r="H238" s="69"/>
      <c r="I238" s="69">
        <f t="shared" si="1410"/>
        <v>0</v>
      </c>
      <c r="J238" s="69">
        <f t="shared" si="1414"/>
        <v>9082</v>
      </c>
      <c r="K238" s="69">
        <v>2100</v>
      </c>
      <c r="L238" s="69">
        <v>0</v>
      </c>
      <c r="M238" s="69">
        <v>2100</v>
      </c>
      <c r="N238" s="69">
        <v>2100</v>
      </c>
      <c r="O238" s="69">
        <f t="shared" si="1411"/>
        <v>2100</v>
      </c>
      <c r="P238" s="69">
        <f>J238-O238</f>
        <v>6982</v>
      </c>
      <c r="Q238" s="69">
        <v>0</v>
      </c>
      <c r="R238" s="69">
        <v>0</v>
      </c>
      <c r="S238" s="69">
        <f t="shared" si="1412"/>
        <v>2100</v>
      </c>
      <c r="T238" s="69">
        <v>0</v>
      </c>
      <c r="U238" s="69">
        <v>0</v>
      </c>
      <c r="V238" s="69">
        <v>6982</v>
      </c>
      <c r="W238" s="69">
        <v>9082</v>
      </c>
      <c r="X238" s="69">
        <f t="shared" si="1413"/>
        <v>0</v>
      </c>
      <c r="Y238" s="82">
        <f>E238-K238</f>
        <v>6982</v>
      </c>
      <c r="Z238" s="70">
        <f t="shared" si="1358"/>
        <v>0</v>
      </c>
      <c r="AA238" s="70">
        <f t="shared" si="1406"/>
        <v>0.23122660207002863</v>
      </c>
    </row>
    <row r="239" spans="1:27" ht="43.2" x14ac:dyDescent="0.3">
      <c r="A239" s="3">
        <v>7306</v>
      </c>
      <c r="B239" s="84" t="s">
        <v>176</v>
      </c>
      <c r="C239" s="9">
        <f>SUM(C240)</f>
        <v>410000</v>
      </c>
      <c r="D239" s="9">
        <f t="shared" ref="D239:Y239" si="1415">SUM(D240)</f>
        <v>0</v>
      </c>
      <c r="E239" s="9">
        <f t="shared" si="1415"/>
        <v>410000</v>
      </c>
      <c r="F239" s="9">
        <f t="shared" si="1415"/>
        <v>0</v>
      </c>
      <c r="G239" s="9">
        <f t="shared" si="1415"/>
        <v>0</v>
      </c>
      <c r="H239" s="9">
        <f t="shared" si="1415"/>
        <v>0</v>
      </c>
      <c r="I239" s="9">
        <f t="shared" si="1415"/>
        <v>0</v>
      </c>
      <c r="J239" s="9">
        <f>SUM(J240)</f>
        <v>410000</v>
      </c>
      <c r="K239" s="9">
        <f t="shared" si="1415"/>
        <v>0</v>
      </c>
      <c r="L239" s="9">
        <f t="shared" si="1415"/>
        <v>0</v>
      </c>
      <c r="M239" s="9">
        <f t="shared" si="1415"/>
        <v>395658.89</v>
      </c>
      <c r="N239" s="9">
        <f t="shared" si="1415"/>
        <v>395658.89</v>
      </c>
      <c r="O239" s="9">
        <f t="shared" si="1415"/>
        <v>395658.89</v>
      </c>
      <c r="P239" s="9">
        <f t="shared" si="1415"/>
        <v>14341.109999999986</v>
      </c>
      <c r="Q239" s="9">
        <f t="shared" si="1415"/>
        <v>395658.89</v>
      </c>
      <c r="R239" s="9">
        <f t="shared" si="1415"/>
        <v>395658.89</v>
      </c>
      <c r="S239" s="9">
        <f t="shared" si="1415"/>
        <v>0</v>
      </c>
      <c r="T239" s="9">
        <f t="shared" si="1415"/>
        <v>394824.64</v>
      </c>
      <c r="U239" s="9">
        <f t="shared" si="1415"/>
        <v>394824.64</v>
      </c>
      <c r="V239" s="9">
        <f t="shared" si="1415"/>
        <v>14341.11</v>
      </c>
      <c r="W239" s="9">
        <f t="shared" si="1415"/>
        <v>14341.11</v>
      </c>
      <c r="X239" s="9">
        <f t="shared" si="1415"/>
        <v>834.25</v>
      </c>
      <c r="Y239" s="9">
        <f t="shared" si="1415"/>
        <v>14341.109999999986</v>
      </c>
      <c r="Z239" s="16">
        <f t="shared" si="1358"/>
        <v>0.96502168292682933</v>
      </c>
      <c r="AA239" s="15">
        <f t="shared" si="1406"/>
        <v>0</v>
      </c>
    </row>
    <row r="240" spans="1:27" s="71" customFormat="1" ht="43.2" x14ac:dyDescent="0.3">
      <c r="A240" s="68" t="s">
        <v>317</v>
      </c>
      <c r="B240" s="86" t="s">
        <v>318</v>
      </c>
      <c r="C240" s="69">
        <v>410000</v>
      </c>
      <c r="D240" s="69">
        <v>0</v>
      </c>
      <c r="E240" s="69">
        <v>410000</v>
      </c>
      <c r="F240" s="69"/>
      <c r="G240" s="69">
        <v>0</v>
      </c>
      <c r="H240" s="69"/>
      <c r="I240" s="69">
        <f t="shared" ref="I240" si="1416">SUM(F240:H240)</f>
        <v>0</v>
      </c>
      <c r="J240" s="69">
        <f t="shared" ref="J240" si="1417">E240+I240</f>
        <v>410000</v>
      </c>
      <c r="K240" s="69">
        <v>0</v>
      </c>
      <c r="L240" s="69">
        <v>0</v>
      </c>
      <c r="M240" s="69">
        <v>395658.89</v>
      </c>
      <c r="N240" s="69">
        <v>395658.89</v>
      </c>
      <c r="O240" s="69">
        <f>L240+N240</f>
        <v>395658.89</v>
      </c>
      <c r="P240" s="69">
        <f>J240-O240</f>
        <v>14341.109999999986</v>
      </c>
      <c r="Q240" s="69">
        <v>395658.89</v>
      </c>
      <c r="R240" s="69">
        <v>395658.89</v>
      </c>
      <c r="S240" s="69">
        <f>N240-R240</f>
        <v>0</v>
      </c>
      <c r="T240" s="69">
        <v>394824.64</v>
      </c>
      <c r="U240" s="69">
        <v>394824.64</v>
      </c>
      <c r="V240" s="69">
        <v>14341.11</v>
      </c>
      <c r="W240" s="69">
        <v>14341.11</v>
      </c>
      <c r="X240" s="69">
        <f>R240-U240</f>
        <v>834.25</v>
      </c>
      <c r="Y240" s="82">
        <f>E240-R240</f>
        <v>14341.109999999986</v>
      </c>
      <c r="Z240" s="70">
        <f t="shared" si="1358"/>
        <v>0.96502168292682933</v>
      </c>
      <c r="AA240" s="70">
        <f t="shared" si="1406"/>
        <v>0</v>
      </c>
    </row>
    <row r="241" spans="1:27" x14ac:dyDescent="0.3">
      <c r="A241" s="3">
        <v>7307</v>
      </c>
      <c r="B241" s="84" t="s">
        <v>188</v>
      </c>
      <c r="C241" s="9">
        <f>C242</f>
        <v>155125</v>
      </c>
      <c r="D241" s="9">
        <f t="shared" ref="D241:Y241" si="1418">D242</f>
        <v>0</v>
      </c>
      <c r="E241" s="9">
        <f t="shared" si="1418"/>
        <v>155125</v>
      </c>
      <c r="F241" s="9">
        <f t="shared" si="1418"/>
        <v>0</v>
      </c>
      <c r="G241" s="9">
        <f t="shared" si="1418"/>
        <v>0</v>
      </c>
      <c r="H241" s="9">
        <f t="shared" si="1418"/>
        <v>0</v>
      </c>
      <c r="I241" s="9">
        <f t="shared" si="1418"/>
        <v>0</v>
      </c>
      <c r="J241" s="9">
        <f t="shared" si="1418"/>
        <v>155125</v>
      </c>
      <c r="K241" s="9">
        <f t="shared" si="1418"/>
        <v>147369.4</v>
      </c>
      <c r="L241" s="9">
        <f t="shared" si="1418"/>
        <v>1</v>
      </c>
      <c r="M241" s="9">
        <f t="shared" si="1418"/>
        <v>147368.4</v>
      </c>
      <c r="N241" s="9">
        <f t="shared" si="1418"/>
        <v>147368.4</v>
      </c>
      <c r="O241" s="9">
        <f t="shared" si="1418"/>
        <v>147369.4</v>
      </c>
      <c r="P241" s="9">
        <f t="shared" si="1418"/>
        <v>7755.6000000000058</v>
      </c>
      <c r="Q241" s="9">
        <f t="shared" si="1418"/>
        <v>135087.70000000001</v>
      </c>
      <c r="R241" s="9">
        <f t="shared" si="1418"/>
        <v>135087.70000000001</v>
      </c>
      <c r="S241" s="9">
        <f t="shared" si="1418"/>
        <v>12280.699999999983</v>
      </c>
      <c r="T241" s="9">
        <f t="shared" si="1418"/>
        <v>134749.98000000001</v>
      </c>
      <c r="U241" s="9">
        <f t="shared" si="1418"/>
        <v>134749.98000000001</v>
      </c>
      <c r="V241" s="9">
        <f t="shared" si="1418"/>
        <v>7756.6</v>
      </c>
      <c r="W241" s="9">
        <f t="shared" si="1418"/>
        <v>20037.3</v>
      </c>
      <c r="X241" s="9">
        <f t="shared" si="1418"/>
        <v>337.72000000000116</v>
      </c>
      <c r="Y241" s="9">
        <f t="shared" si="1418"/>
        <v>7755.6000000000058</v>
      </c>
      <c r="Z241" s="16">
        <f t="shared" si="1358"/>
        <v>0.87083126510878328</v>
      </c>
      <c r="AA241" s="15">
        <f t="shared" si="1406"/>
        <v>0.95000419016921833</v>
      </c>
    </row>
    <row r="242" spans="1:27" ht="43.2" x14ac:dyDescent="0.3">
      <c r="A242" s="2" t="s">
        <v>319</v>
      </c>
      <c r="B242" s="43" t="s">
        <v>320</v>
      </c>
      <c r="C242" s="8">
        <v>155125</v>
      </c>
      <c r="D242" s="8">
        <v>0</v>
      </c>
      <c r="E242" s="8">
        <v>155125</v>
      </c>
      <c r="F242" s="8"/>
      <c r="G242" s="8"/>
      <c r="H242" s="8"/>
      <c r="I242" s="8">
        <f t="shared" ref="I242" si="1419">SUM(F242:H242)</f>
        <v>0</v>
      </c>
      <c r="J242" s="8">
        <f t="shared" ref="J242" si="1420">E242+I242</f>
        <v>155125</v>
      </c>
      <c r="K242" s="8">
        <v>147369.4</v>
      </c>
      <c r="L242" s="8">
        <v>1</v>
      </c>
      <c r="M242" s="8">
        <v>147368.4</v>
      </c>
      <c r="N242" s="8">
        <v>147368.4</v>
      </c>
      <c r="O242" s="8">
        <f>L242+N242</f>
        <v>147369.4</v>
      </c>
      <c r="P242" s="8">
        <f>J242-O242</f>
        <v>7755.6000000000058</v>
      </c>
      <c r="Q242" s="8">
        <v>135087.70000000001</v>
      </c>
      <c r="R242" s="8">
        <v>135087.70000000001</v>
      </c>
      <c r="S242" s="8">
        <f>N242-R242</f>
        <v>12280.699999999983</v>
      </c>
      <c r="T242" s="8">
        <v>134749.98000000001</v>
      </c>
      <c r="U242" s="8">
        <v>134749.98000000001</v>
      </c>
      <c r="V242" s="8">
        <v>7756.6</v>
      </c>
      <c r="W242" s="8">
        <v>20037.3</v>
      </c>
      <c r="X242" s="8">
        <f>R242-U242</f>
        <v>337.72000000000116</v>
      </c>
      <c r="Y242" s="79">
        <f>E242-K242</f>
        <v>7755.6000000000058</v>
      </c>
      <c r="Z242" s="15">
        <f t="shared" si="1358"/>
        <v>0.87083126510878328</v>
      </c>
      <c r="AA242" s="15">
        <f t="shared" si="1406"/>
        <v>0.95000419016921833</v>
      </c>
    </row>
    <row r="243" spans="1:27" ht="63" x14ac:dyDescent="0.4">
      <c r="A243" s="11"/>
      <c r="B243" s="11" t="s">
        <v>321</v>
      </c>
      <c r="C243" s="74">
        <f>+C244</f>
        <v>125000</v>
      </c>
      <c r="D243" s="74">
        <f t="shared" ref="D243:Y243" si="1421">+D244</f>
        <v>71922.41</v>
      </c>
      <c r="E243" s="74">
        <f t="shared" si="1421"/>
        <v>196922.41</v>
      </c>
      <c r="F243" s="74">
        <f t="shared" si="1421"/>
        <v>0</v>
      </c>
      <c r="G243" s="74">
        <f t="shared" si="1421"/>
        <v>0</v>
      </c>
      <c r="H243" s="74">
        <f t="shared" si="1421"/>
        <v>-186031.41</v>
      </c>
      <c r="I243" s="74">
        <f t="shared" si="1421"/>
        <v>-186031.41</v>
      </c>
      <c r="J243" s="74">
        <f t="shared" si="1421"/>
        <v>10891</v>
      </c>
      <c r="K243" s="74">
        <f t="shared" si="1421"/>
        <v>10891</v>
      </c>
      <c r="L243" s="74">
        <f t="shared" si="1421"/>
        <v>1</v>
      </c>
      <c r="M243" s="74">
        <f t="shared" si="1421"/>
        <v>10890</v>
      </c>
      <c r="N243" s="74">
        <f t="shared" si="1421"/>
        <v>10890</v>
      </c>
      <c r="O243" s="74">
        <f t="shared" si="1421"/>
        <v>10891</v>
      </c>
      <c r="P243" s="74">
        <f t="shared" si="1421"/>
        <v>0</v>
      </c>
      <c r="Q243" s="74">
        <f t="shared" si="1421"/>
        <v>10890</v>
      </c>
      <c r="R243" s="74">
        <f t="shared" si="1421"/>
        <v>10890</v>
      </c>
      <c r="S243" s="74">
        <f t="shared" si="1421"/>
        <v>0</v>
      </c>
      <c r="T243" s="74">
        <f t="shared" si="1421"/>
        <v>10890</v>
      </c>
      <c r="U243" s="74">
        <f t="shared" si="1421"/>
        <v>10890</v>
      </c>
      <c r="V243" s="74">
        <f t="shared" si="1421"/>
        <v>71032.41</v>
      </c>
      <c r="W243" s="74">
        <f t="shared" si="1421"/>
        <v>71032.41</v>
      </c>
      <c r="X243" s="74">
        <f t="shared" si="1421"/>
        <v>0</v>
      </c>
      <c r="Y243" s="74">
        <f t="shared" si="1421"/>
        <v>186031.41</v>
      </c>
      <c r="Z243" s="24">
        <f t="shared" si="1358"/>
        <v>0.99990818106693602</v>
      </c>
      <c r="AA243" s="22">
        <f t="shared" si="1406"/>
        <v>5.5306046681025282E-2</v>
      </c>
    </row>
    <row r="244" spans="1:27" ht="43.2" x14ac:dyDescent="0.3">
      <c r="A244" s="3">
        <v>7306</v>
      </c>
      <c r="B244" s="84" t="s">
        <v>176</v>
      </c>
      <c r="C244" s="9">
        <f t="shared" ref="C244:E244" si="1422">SUM(C245:C248)</f>
        <v>125000</v>
      </c>
      <c r="D244" s="9">
        <f t="shared" si="1422"/>
        <v>71922.41</v>
      </c>
      <c r="E244" s="9">
        <f t="shared" si="1422"/>
        <v>196922.41</v>
      </c>
      <c r="F244" s="9">
        <f t="shared" ref="F244" si="1423">SUM(F245:F248)</f>
        <v>0</v>
      </c>
      <c r="G244" s="9">
        <f t="shared" ref="G244" si="1424">SUM(G245:G248)</f>
        <v>0</v>
      </c>
      <c r="H244" s="9">
        <f t="shared" ref="H244" si="1425">SUM(H245:H248)</f>
        <v>-186031.41</v>
      </c>
      <c r="I244" s="9">
        <f t="shared" ref="I244" si="1426">SUM(I245:I248)</f>
        <v>-186031.41</v>
      </c>
      <c r="J244" s="9">
        <f t="shared" ref="J244" si="1427">SUM(J245:J248)</f>
        <v>10891</v>
      </c>
      <c r="K244" s="9">
        <f t="shared" ref="K244" si="1428">SUM(K245:K248)</f>
        <v>10891</v>
      </c>
      <c r="L244" s="9">
        <f t="shared" ref="L244" si="1429">SUM(L245:L248)</f>
        <v>1</v>
      </c>
      <c r="M244" s="9">
        <f t="shared" ref="M244" si="1430">SUM(M245:M248)</f>
        <v>10890</v>
      </c>
      <c r="N244" s="9">
        <f t="shared" ref="N244" si="1431">SUM(N245:N248)</f>
        <v>10890</v>
      </c>
      <c r="O244" s="9">
        <f t="shared" ref="O244" si="1432">SUM(O245:O248)</f>
        <v>10891</v>
      </c>
      <c r="P244" s="9">
        <f t="shared" ref="P244" si="1433">SUM(P245:P248)</f>
        <v>0</v>
      </c>
      <c r="Q244" s="9">
        <f t="shared" ref="Q244" si="1434">SUM(Q245:Q248)</f>
        <v>10890</v>
      </c>
      <c r="R244" s="9">
        <f t="shared" ref="R244" si="1435">SUM(R245:R248)</f>
        <v>10890</v>
      </c>
      <c r="S244" s="9">
        <f t="shared" ref="S244" si="1436">SUM(S245:S248)</f>
        <v>0</v>
      </c>
      <c r="T244" s="9">
        <f t="shared" ref="T244" si="1437">SUM(T245:T248)</f>
        <v>10890</v>
      </c>
      <c r="U244" s="9">
        <f t="shared" ref="U244" si="1438">SUM(U245:U248)</f>
        <v>10890</v>
      </c>
      <c r="V244" s="9">
        <f t="shared" ref="V244" si="1439">SUM(V245:V248)</f>
        <v>71032.41</v>
      </c>
      <c r="W244" s="9">
        <f t="shared" ref="W244" si="1440">SUM(W245:W248)</f>
        <v>71032.41</v>
      </c>
      <c r="X244" s="9">
        <f t="shared" ref="X244" si="1441">SUM(X245:X248)</f>
        <v>0</v>
      </c>
      <c r="Y244" s="9">
        <f t="shared" ref="Y244" si="1442">SUM(Y245:Y248)</f>
        <v>186031.41</v>
      </c>
      <c r="Z244" s="16">
        <f t="shared" si="1358"/>
        <v>0.99990818106693602</v>
      </c>
      <c r="AA244" s="15">
        <f t="shared" si="1406"/>
        <v>5.5306046681025282E-2</v>
      </c>
    </row>
    <row r="245" spans="1:27" s="71" customFormat="1" ht="43.2" x14ac:dyDescent="0.3">
      <c r="A245" s="68" t="s">
        <v>322</v>
      </c>
      <c r="B245" s="86" t="s">
        <v>323</v>
      </c>
      <c r="C245" s="69">
        <v>0</v>
      </c>
      <c r="D245" s="69">
        <v>125890</v>
      </c>
      <c r="E245" s="69">
        <v>125890</v>
      </c>
      <c r="F245" s="69"/>
      <c r="G245" s="69">
        <v>0</v>
      </c>
      <c r="H245" s="69">
        <v>-114999</v>
      </c>
      <c r="I245" s="69">
        <f t="shared" ref="I245:I248" si="1443">SUM(F245:H245)</f>
        <v>-114999</v>
      </c>
      <c r="J245" s="69">
        <f t="shared" ref="J245:J248" si="1444">E245+I245</f>
        <v>10891</v>
      </c>
      <c r="K245" s="69">
        <v>10891</v>
      </c>
      <c r="L245" s="69">
        <v>1</v>
      </c>
      <c r="M245" s="69">
        <v>10890</v>
      </c>
      <c r="N245" s="69">
        <v>10890</v>
      </c>
      <c r="O245" s="69">
        <f t="shared" ref="O245:O247" si="1445">L245+N245</f>
        <v>10891</v>
      </c>
      <c r="P245" s="69">
        <f>J245-O245</f>
        <v>0</v>
      </c>
      <c r="Q245" s="69">
        <v>10890</v>
      </c>
      <c r="R245" s="69">
        <v>10890</v>
      </c>
      <c r="S245" s="69">
        <f t="shared" ref="S245:S248" si="1446">N245-R245</f>
        <v>0</v>
      </c>
      <c r="T245" s="69">
        <v>10890</v>
      </c>
      <c r="U245" s="69">
        <v>10890</v>
      </c>
      <c r="V245" s="69">
        <v>0</v>
      </c>
      <c r="W245" s="69">
        <v>0</v>
      </c>
      <c r="X245" s="69">
        <f t="shared" ref="X245:X248" si="1447">R245-U245</f>
        <v>0</v>
      </c>
      <c r="Y245" s="82">
        <f>E245-K245</f>
        <v>114999</v>
      </c>
      <c r="Z245" s="70">
        <f t="shared" si="1358"/>
        <v>0.99990818106693602</v>
      </c>
      <c r="AA245" s="70">
        <f t="shared" si="1406"/>
        <v>8.6512034315672406E-2</v>
      </c>
    </row>
    <row r="246" spans="1:27" s="71" customFormat="1" ht="43.2" x14ac:dyDescent="0.3">
      <c r="A246" s="68" t="s">
        <v>324</v>
      </c>
      <c r="B246" s="86" t="s">
        <v>325</v>
      </c>
      <c r="C246" s="69">
        <v>2500</v>
      </c>
      <c r="D246" s="69">
        <v>0</v>
      </c>
      <c r="E246" s="69">
        <v>2500</v>
      </c>
      <c r="F246" s="69"/>
      <c r="G246" s="69">
        <v>0</v>
      </c>
      <c r="H246" s="69">
        <v>-2500</v>
      </c>
      <c r="I246" s="69">
        <f t="shared" si="1443"/>
        <v>-2500</v>
      </c>
      <c r="J246" s="69">
        <f t="shared" si="1444"/>
        <v>0</v>
      </c>
      <c r="K246" s="69">
        <v>0</v>
      </c>
      <c r="L246" s="69">
        <v>0</v>
      </c>
      <c r="M246" s="69">
        <v>0</v>
      </c>
      <c r="N246" s="69">
        <v>0</v>
      </c>
      <c r="O246" s="69">
        <f t="shared" si="1445"/>
        <v>0</v>
      </c>
      <c r="P246" s="69">
        <f>J246-O246</f>
        <v>0</v>
      </c>
      <c r="Q246" s="69">
        <v>0</v>
      </c>
      <c r="R246" s="69">
        <v>0</v>
      </c>
      <c r="S246" s="69">
        <f t="shared" si="1446"/>
        <v>0</v>
      </c>
      <c r="T246" s="69">
        <v>0</v>
      </c>
      <c r="U246" s="69">
        <v>0</v>
      </c>
      <c r="V246" s="69">
        <v>2500</v>
      </c>
      <c r="W246" s="69">
        <v>2500</v>
      </c>
      <c r="X246" s="69">
        <f t="shared" si="1447"/>
        <v>0</v>
      </c>
      <c r="Y246" s="82">
        <f>E246-K246</f>
        <v>2500</v>
      </c>
      <c r="Z246" s="70" t="e">
        <f t="shared" si="1358"/>
        <v>#DIV/0!</v>
      </c>
      <c r="AA246" s="70">
        <f t="shared" si="1406"/>
        <v>0</v>
      </c>
    </row>
    <row r="247" spans="1:27" s="71" customFormat="1" ht="43.2" x14ac:dyDescent="0.3">
      <c r="A247" s="68" t="s">
        <v>326</v>
      </c>
      <c r="B247" s="86" t="s">
        <v>159</v>
      </c>
      <c r="C247" s="69">
        <v>2500</v>
      </c>
      <c r="D247" s="69">
        <v>0</v>
      </c>
      <c r="E247" s="69">
        <v>2500</v>
      </c>
      <c r="F247" s="69"/>
      <c r="G247" s="69">
        <v>0</v>
      </c>
      <c r="H247" s="69">
        <v>-2500</v>
      </c>
      <c r="I247" s="69">
        <f t="shared" si="1443"/>
        <v>-2500</v>
      </c>
      <c r="J247" s="69">
        <f t="shared" si="1444"/>
        <v>0</v>
      </c>
      <c r="K247" s="69">
        <v>0</v>
      </c>
      <c r="L247" s="69">
        <v>0</v>
      </c>
      <c r="M247" s="69">
        <v>0</v>
      </c>
      <c r="N247" s="69">
        <v>0</v>
      </c>
      <c r="O247" s="69">
        <f t="shared" si="1445"/>
        <v>0</v>
      </c>
      <c r="P247" s="69">
        <f>J247-O247</f>
        <v>0</v>
      </c>
      <c r="Q247" s="69">
        <v>0</v>
      </c>
      <c r="R247" s="69">
        <v>0</v>
      </c>
      <c r="S247" s="69">
        <f t="shared" si="1446"/>
        <v>0</v>
      </c>
      <c r="T247" s="69">
        <v>0</v>
      </c>
      <c r="U247" s="69">
        <v>0</v>
      </c>
      <c r="V247" s="69">
        <v>2500</v>
      </c>
      <c r="W247" s="69">
        <v>2500</v>
      </c>
      <c r="X247" s="69">
        <f t="shared" si="1447"/>
        <v>0</v>
      </c>
      <c r="Y247" s="82">
        <f>E247-K247</f>
        <v>2500</v>
      </c>
      <c r="Z247" s="70" t="e">
        <f t="shared" si="1358"/>
        <v>#DIV/0!</v>
      </c>
      <c r="AA247" s="70">
        <f t="shared" si="1406"/>
        <v>0</v>
      </c>
    </row>
    <row r="248" spans="1:27" s="71" customFormat="1" ht="43.2" x14ac:dyDescent="0.3">
      <c r="A248" s="68" t="s">
        <v>327</v>
      </c>
      <c r="B248" s="86" t="s">
        <v>328</v>
      </c>
      <c r="C248" s="69">
        <v>120000</v>
      </c>
      <c r="D248" s="69">
        <v>-53967.59</v>
      </c>
      <c r="E248" s="69">
        <v>66032.41</v>
      </c>
      <c r="F248" s="69"/>
      <c r="G248" s="69">
        <v>0</v>
      </c>
      <c r="H248" s="69">
        <v>-66032.41</v>
      </c>
      <c r="I248" s="69">
        <f t="shared" si="1443"/>
        <v>-66032.41</v>
      </c>
      <c r="J248" s="69">
        <f t="shared" si="1444"/>
        <v>0</v>
      </c>
      <c r="K248" s="69">
        <v>0</v>
      </c>
      <c r="L248" s="69">
        <v>0</v>
      </c>
      <c r="M248" s="69">
        <v>0</v>
      </c>
      <c r="N248" s="69">
        <v>0</v>
      </c>
      <c r="O248" s="69">
        <f>L248+N248</f>
        <v>0</v>
      </c>
      <c r="P248" s="69">
        <f>J248-O248</f>
        <v>0</v>
      </c>
      <c r="Q248" s="69">
        <v>0</v>
      </c>
      <c r="R248" s="69">
        <v>0</v>
      </c>
      <c r="S248" s="69">
        <f t="shared" si="1446"/>
        <v>0</v>
      </c>
      <c r="T248" s="69">
        <v>0</v>
      </c>
      <c r="U248" s="69">
        <v>0</v>
      </c>
      <c r="V248" s="69">
        <v>66032.41</v>
      </c>
      <c r="W248" s="69">
        <v>66032.41</v>
      </c>
      <c r="X248" s="69">
        <f t="shared" si="1447"/>
        <v>0</v>
      </c>
      <c r="Y248" s="82">
        <f>E248-K248</f>
        <v>66032.41</v>
      </c>
      <c r="Z248" s="70" t="e">
        <f t="shared" si="1358"/>
        <v>#DIV/0!</v>
      </c>
      <c r="AA248" s="70">
        <f t="shared" si="1406"/>
        <v>0</v>
      </c>
    </row>
    <row r="249" spans="1:27" s="14" customFormat="1" ht="43.2" customHeight="1" x14ac:dyDescent="0.4">
      <c r="A249" s="12"/>
      <c r="B249" s="87" t="s">
        <v>329</v>
      </c>
      <c r="C249" s="13">
        <f>+C243+C234+C196+C158+C147+C133+C118+C69+C2</f>
        <v>6850000</v>
      </c>
      <c r="D249" s="13">
        <f t="shared" ref="D249:Y249" si="1448">+D243+D234+D196+D158+D147+D133+D118+D69+D2</f>
        <v>1145120</v>
      </c>
      <c r="E249" s="13">
        <f t="shared" si="1448"/>
        <v>7995120</v>
      </c>
      <c r="F249" s="13">
        <f t="shared" si="1448"/>
        <v>0</v>
      </c>
      <c r="G249" s="13">
        <f t="shared" si="1448"/>
        <v>0</v>
      </c>
      <c r="H249" s="13">
        <f t="shared" si="1448"/>
        <v>0</v>
      </c>
      <c r="I249" s="13">
        <f>+I243+I234+I196+I158+I147+I133+I118+I69+I2</f>
        <v>0</v>
      </c>
      <c r="J249" s="13">
        <f t="shared" si="1448"/>
        <v>7995120</v>
      </c>
      <c r="K249" s="13">
        <f t="shared" si="1448"/>
        <v>2193218.62</v>
      </c>
      <c r="L249" s="72">
        <f t="shared" si="1448"/>
        <v>37669.199999999997</v>
      </c>
      <c r="M249" s="13">
        <f t="shared" si="1448"/>
        <v>6964350.8899999997</v>
      </c>
      <c r="N249" s="13">
        <f t="shared" si="1448"/>
        <v>6964350.8899999997</v>
      </c>
      <c r="O249" s="13">
        <f t="shared" si="1448"/>
        <v>7002020.0899999989</v>
      </c>
      <c r="P249" s="72">
        <f t="shared" si="1448"/>
        <v>993099.91000000015</v>
      </c>
      <c r="Q249" s="13">
        <f t="shared" si="1448"/>
        <v>6749299.4099999992</v>
      </c>
      <c r="R249" s="13">
        <f t="shared" si="1448"/>
        <v>6749299.4099999992</v>
      </c>
      <c r="S249" s="72">
        <f t="shared" si="1448"/>
        <v>215051.47999999998</v>
      </c>
      <c r="T249" s="13">
        <f t="shared" si="1448"/>
        <v>6686656.5399999991</v>
      </c>
      <c r="U249" s="13">
        <f t="shared" si="1448"/>
        <v>6686656.5399999991</v>
      </c>
      <c r="V249" s="13">
        <f t="shared" si="1448"/>
        <v>915769.11</v>
      </c>
      <c r="W249" s="13">
        <f t="shared" si="1448"/>
        <v>1130820.5900000001</v>
      </c>
      <c r="X249" s="72">
        <f t="shared" si="1448"/>
        <v>62642.869999999937</v>
      </c>
      <c r="Y249" s="13">
        <f t="shared" si="1448"/>
        <v>992348.78000000014</v>
      </c>
      <c r="Z249" s="22">
        <f t="shared" si="1358"/>
        <v>0.84417737444841345</v>
      </c>
      <c r="AA249" s="22">
        <f t="shared" si="1406"/>
        <v>0.27431966249412143</v>
      </c>
    </row>
    <row r="252" spans="1:27" x14ac:dyDescent="0.3">
      <c r="L252" s="39"/>
      <c r="P252" s="37">
        <v>296452.06</v>
      </c>
      <c r="S252" s="66">
        <v>165485</v>
      </c>
      <c r="X252" s="66">
        <f>X249</f>
        <v>62642.869999999937</v>
      </c>
      <c r="Y252" s="7" t="s">
        <v>373</v>
      </c>
    </row>
    <row r="254" spans="1:27" x14ac:dyDescent="0.3">
      <c r="X254" s="7">
        <v>2533.16</v>
      </c>
      <c r="Y254" s="7" t="s">
        <v>374</v>
      </c>
    </row>
    <row r="256" spans="1:27" x14ac:dyDescent="0.3">
      <c r="P256" s="7">
        <f>+K132+S252+X252+P157</f>
        <v>267922.23</v>
      </c>
      <c r="Q256" s="7" t="s">
        <v>371</v>
      </c>
      <c r="X256" s="38">
        <f>+X252+X254</f>
        <v>65176.029999999941</v>
      </c>
    </row>
    <row r="258" spans="12:33" x14ac:dyDescent="0.3">
      <c r="P258" s="7">
        <f>-X252-P157</f>
        <v>-65176.029999999941</v>
      </c>
      <c r="Q258" s="7" t="s">
        <v>408</v>
      </c>
    </row>
    <row r="259" spans="12:33" x14ac:dyDescent="0.3">
      <c r="L259" s="29"/>
    </row>
    <row r="260" spans="12:33" x14ac:dyDescent="0.3">
      <c r="L260" s="28"/>
      <c r="M260" s="30"/>
      <c r="P260" s="37">
        <f>SUM(P256:P259)</f>
        <v>202746.20000000004</v>
      </c>
      <c r="Q260" s="7" t="s">
        <v>372</v>
      </c>
      <c r="X260" s="7">
        <v>2533.1600000000035</v>
      </c>
    </row>
    <row r="263" spans="12:33" ht="15" thickBot="1" x14ac:dyDescent="0.35"/>
    <row r="264" spans="12:33" ht="46.2" thickBot="1" x14ac:dyDescent="0.35">
      <c r="AC264" s="60" t="s">
        <v>406</v>
      </c>
      <c r="AD264" s="59" t="s">
        <v>404</v>
      </c>
      <c r="AE264" s="59" t="s">
        <v>407</v>
      </c>
      <c r="AF264" s="59" t="s">
        <v>403</v>
      </c>
      <c r="AG264" s="59" t="s">
        <v>402</v>
      </c>
    </row>
    <row r="265" spans="12:33" ht="23.4" thickBot="1" x14ac:dyDescent="0.35">
      <c r="AC265" s="58" t="s">
        <v>401</v>
      </c>
      <c r="AD265" s="62">
        <f>L249</f>
        <v>37669.199999999997</v>
      </c>
      <c r="AE265" s="62">
        <v>37261.199999999997</v>
      </c>
      <c r="AF265" s="64">
        <f>AE265/$J$249</f>
        <v>4.6604929006694076E-3</v>
      </c>
      <c r="AG265" s="57" t="s">
        <v>409</v>
      </c>
    </row>
    <row r="266" spans="12:33" ht="46.2" thickBot="1" x14ac:dyDescent="0.35">
      <c r="AC266" s="58" t="s">
        <v>400</v>
      </c>
      <c r="AD266" s="62">
        <f>P249</f>
        <v>993099.91000000015</v>
      </c>
      <c r="AE266" s="67">
        <v>296452.06</v>
      </c>
      <c r="AF266" s="64">
        <f t="shared" ref="AF266:AF268" si="1449">AE266/$J$249</f>
        <v>3.7079125766717701E-2</v>
      </c>
      <c r="AG266" s="57" t="s">
        <v>410</v>
      </c>
    </row>
    <row r="267" spans="12:33" ht="23.4" thickBot="1" x14ac:dyDescent="0.35">
      <c r="AC267" s="58" t="s">
        <v>399</v>
      </c>
      <c r="AD267" s="62">
        <f>S249</f>
        <v>215051.47999999998</v>
      </c>
      <c r="AE267" s="62">
        <v>165485</v>
      </c>
      <c r="AF267" s="64">
        <f t="shared" si="1449"/>
        <v>2.0698250933069172E-2</v>
      </c>
      <c r="AG267" s="57" t="s">
        <v>398</v>
      </c>
    </row>
    <row r="268" spans="12:33" ht="15" thickBot="1" x14ac:dyDescent="0.35">
      <c r="AC268" s="58" t="s">
        <v>397</v>
      </c>
      <c r="AD268" s="62">
        <f>X249</f>
        <v>62642.869999999937</v>
      </c>
      <c r="AE268" s="62">
        <v>0</v>
      </c>
      <c r="AF268" s="64">
        <f t="shared" si="1449"/>
        <v>0</v>
      </c>
      <c r="AG268" s="57" t="s">
        <v>396</v>
      </c>
    </row>
    <row r="269" spans="12:33" ht="15" thickBot="1" x14ac:dyDescent="0.35">
      <c r="AC269" s="56" t="s">
        <v>395</v>
      </c>
      <c r="AD269" s="63">
        <f>SUM(AD265:AD268)</f>
        <v>1308463.46</v>
      </c>
      <c r="AE269" s="63">
        <f>SUM(AE265:AE268)</f>
        <v>499198.26</v>
      </c>
      <c r="AF269" s="65">
        <f>SUBTOTAL(9,AF265:AF268)</f>
        <v>6.2437869600456282E-2</v>
      </c>
      <c r="AG269" s="55"/>
    </row>
  </sheetData>
  <autoFilter ref="A1:AA249" xr:uid="{00000000-0009-0000-0000-000005000000}"/>
  <conditionalFormatting sqref="AA1:AA249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{18418E39-5E34-433F-B6C9-D3CA1E4E9C67}</x14:id>
        </ext>
      </extLst>
    </cfRule>
  </conditionalFormatting>
  <conditionalFormatting sqref="AA2:AA243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{1A44FC73-B640-4C4C-A214-FF5B8D5F2CC5}</x14:id>
        </ext>
      </extLst>
    </cfRule>
  </conditionalFormatting>
  <pageMargins left="0.75" right="0.75" top="1" bottom="1" header="0.5" footer="0.5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418E39-5E34-433F-B6C9-D3CA1E4E9C6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AA1:AA249</xm:sqref>
        </x14:conditionalFormatting>
        <x14:conditionalFormatting xmlns:xm="http://schemas.microsoft.com/office/excel/2006/main">
          <x14:cfRule type="dataBar" id="{1A44FC73-B640-4C4C-A214-FF5B8D5F2CC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AA2:AA243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8"/>
  <sheetViews>
    <sheetView showGridLines="0" zoomScaleNormal="100" workbookViewId="0">
      <selection activeCell="W18" activeCellId="3" sqref="L18 P18 V18 W18"/>
    </sheetView>
  </sheetViews>
  <sheetFormatPr baseColWidth="10" defaultRowHeight="14.4" x14ac:dyDescent="0.3"/>
  <cols>
    <col min="1" max="1" width="6.88671875" style="40" bestFit="1" customWidth="1"/>
    <col min="2" max="2" width="36.44140625" customWidth="1"/>
    <col min="3" max="4" width="12.5546875" style="7" hidden="1" customWidth="1"/>
    <col min="5" max="5" width="13" style="7" customWidth="1"/>
    <col min="6" max="8" width="12.5546875" style="7" hidden="1" customWidth="1"/>
    <col min="9" max="10" width="13" style="7" customWidth="1"/>
    <col min="11" max="11" width="16.33203125" style="7" hidden="1" customWidth="1"/>
    <col min="12" max="12" width="13" style="7" customWidth="1"/>
    <col min="13" max="13" width="13.88671875" style="7" hidden="1" customWidth="1"/>
    <col min="14" max="15" width="24" style="7" hidden="1" customWidth="1"/>
    <col min="16" max="16" width="13" style="7" customWidth="1"/>
    <col min="17" max="17" width="12.5546875" style="7" hidden="1" customWidth="1"/>
    <col min="18" max="18" width="20.6640625" style="7" hidden="1" customWidth="1"/>
    <col min="19" max="19" width="12.5546875" style="7" hidden="1" customWidth="1"/>
    <col min="20" max="20" width="17.44140625" style="7" hidden="1" customWidth="1"/>
    <col min="21" max="21" width="21.33203125" style="7" hidden="1" customWidth="1"/>
    <col min="22" max="22" width="13" style="7" customWidth="1"/>
    <col min="23" max="23" width="13" customWidth="1"/>
  </cols>
  <sheetData>
    <row r="1" spans="1:23" s="47" customFormat="1" ht="43.2" x14ac:dyDescent="0.3">
      <c r="A1" s="44" t="s">
        <v>376</v>
      </c>
      <c r="B1" s="44" t="s">
        <v>377</v>
      </c>
      <c r="C1" s="44" t="s">
        <v>1</v>
      </c>
      <c r="D1" s="44" t="s">
        <v>2</v>
      </c>
      <c r="E1" s="44" t="s">
        <v>360</v>
      </c>
      <c r="F1" s="44" t="s">
        <v>361</v>
      </c>
      <c r="G1" s="44" t="s">
        <v>362</v>
      </c>
      <c r="H1" s="44" t="s">
        <v>363</v>
      </c>
      <c r="I1" s="44" t="s">
        <v>364</v>
      </c>
      <c r="J1" s="44" t="s">
        <v>375</v>
      </c>
      <c r="K1" s="44" t="s">
        <v>3</v>
      </c>
      <c r="L1" s="89" t="s">
        <v>379</v>
      </c>
      <c r="M1" s="44" t="s">
        <v>4</v>
      </c>
      <c r="N1" s="44" t="s">
        <v>5</v>
      </c>
      <c r="O1" s="44" t="s">
        <v>414</v>
      </c>
      <c r="P1" s="89" t="s">
        <v>415</v>
      </c>
      <c r="Q1" s="44" t="s">
        <v>6</v>
      </c>
      <c r="R1" s="44" t="s">
        <v>7</v>
      </c>
      <c r="S1" s="44" t="s">
        <v>8</v>
      </c>
      <c r="T1" s="44" t="s">
        <v>9</v>
      </c>
      <c r="U1" s="44" t="s">
        <v>10</v>
      </c>
      <c r="V1" s="92" t="s">
        <v>11</v>
      </c>
      <c r="W1" s="92" t="s">
        <v>405</v>
      </c>
    </row>
    <row r="2" spans="1:23" x14ac:dyDescent="0.3">
      <c r="A2" s="52">
        <v>5</v>
      </c>
      <c r="B2" s="48" t="s">
        <v>380</v>
      </c>
      <c r="C2" s="49">
        <f>SUM(C3:C7)</f>
        <v>2606010.8200000003</v>
      </c>
      <c r="D2" s="49">
        <f t="shared" ref="D2:W2" si="0">SUM(D3:D7)</f>
        <v>-9017.81</v>
      </c>
      <c r="E2" s="49">
        <f t="shared" si="0"/>
        <v>2596993.0100000002</v>
      </c>
      <c r="F2" s="49">
        <f t="shared" si="0"/>
        <v>0</v>
      </c>
      <c r="G2" s="49">
        <f t="shared" si="0"/>
        <v>0</v>
      </c>
      <c r="H2" s="49">
        <f t="shared" si="0"/>
        <v>0</v>
      </c>
      <c r="I2" s="49">
        <f t="shared" si="0"/>
        <v>0</v>
      </c>
      <c r="J2" s="49">
        <f t="shared" si="0"/>
        <v>2596993.0100000002</v>
      </c>
      <c r="K2" s="49">
        <f t="shared" si="0"/>
        <v>433935.61</v>
      </c>
      <c r="L2" s="49">
        <f t="shared" si="0"/>
        <v>3</v>
      </c>
      <c r="M2" s="49">
        <f t="shared" si="0"/>
        <v>2263108.04</v>
      </c>
      <c r="N2" s="49">
        <f t="shared" si="0"/>
        <v>2263108.04</v>
      </c>
      <c r="O2" s="49">
        <f t="shared" si="0"/>
        <v>2263111.04</v>
      </c>
      <c r="P2" s="49">
        <f t="shared" si="0"/>
        <v>333881.97000000009</v>
      </c>
      <c r="Q2" s="49">
        <f t="shared" si="0"/>
        <v>2239207.19</v>
      </c>
      <c r="R2" s="49">
        <f t="shared" si="0"/>
        <v>2239207.19</v>
      </c>
      <c r="S2" s="49">
        <f t="shared" si="0"/>
        <v>2208031.38</v>
      </c>
      <c r="T2" s="49">
        <f t="shared" si="0"/>
        <v>2208031.38</v>
      </c>
      <c r="U2" s="61">
        <f t="shared" si="0"/>
        <v>333884.96999999997</v>
      </c>
      <c r="V2" s="51">
        <f t="shared" si="0"/>
        <v>23900.849999999977</v>
      </c>
      <c r="W2" s="51">
        <f t="shared" si="0"/>
        <v>31175.809999999998</v>
      </c>
    </row>
    <row r="3" spans="1:23" x14ac:dyDescent="0.3">
      <c r="A3" s="46">
        <v>51</v>
      </c>
      <c r="B3" s="18" t="s">
        <v>381</v>
      </c>
      <c r="C3" s="26">
        <v>1734898.82</v>
      </c>
      <c r="D3" s="26">
        <v>5000</v>
      </c>
      <c r="E3" s="26">
        <v>1739898.82</v>
      </c>
      <c r="F3" s="26"/>
      <c r="G3" s="26"/>
      <c r="H3" s="26"/>
      <c r="I3" s="45">
        <f t="shared" ref="I3:I17" si="1">SUM(F3:H3)</f>
        <v>0</v>
      </c>
      <c r="J3" s="36">
        <f t="shared" ref="J3:J17" si="2">+E3+I3</f>
        <v>1739898.82</v>
      </c>
      <c r="K3" s="26">
        <v>0</v>
      </c>
      <c r="L3" s="26">
        <v>0</v>
      </c>
      <c r="M3" s="26">
        <v>1543210.43</v>
      </c>
      <c r="N3" s="26">
        <v>1543210.43</v>
      </c>
      <c r="O3" s="26">
        <f>L3+N3</f>
        <v>1543210.43</v>
      </c>
      <c r="P3" s="26">
        <f>J3-O3</f>
        <v>196688.39000000013</v>
      </c>
      <c r="Q3" s="26">
        <v>1543210.43</v>
      </c>
      <c r="R3" s="26">
        <v>1543210.43</v>
      </c>
      <c r="S3" s="26">
        <v>1512994.96</v>
      </c>
      <c r="T3" s="26">
        <v>1512994.96</v>
      </c>
      <c r="U3" s="35">
        <v>196688.39</v>
      </c>
      <c r="V3" s="8">
        <f>N3-R3</f>
        <v>0</v>
      </c>
      <c r="W3" s="54">
        <f>R3-T3</f>
        <v>30215.469999999972</v>
      </c>
    </row>
    <row r="4" spans="1:23" x14ac:dyDescent="0.3">
      <c r="A4" s="46">
        <v>53</v>
      </c>
      <c r="B4" s="18" t="s">
        <v>382</v>
      </c>
      <c r="C4" s="26">
        <v>524000</v>
      </c>
      <c r="D4" s="26">
        <v>-13323.56</v>
      </c>
      <c r="E4" s="26">
        <v>510676.44</v>
      </c>
      <c r="F4" s="26"/>
      <c r="G4" s="26"/>
      <c r="H4" s="26"/>
      <c r="I4" s="45">
        <f t="shared" si="1"/>
        <v>0</v>
      </c>
      <c r="J4" s="36">
        <f t="shared" si="2"/>
        <v>510676.44</v>
      </c>
      <c r="K4" s="26">
        <v>420210.13</v>
      </c>
      <c r="L4" s="26">
        <v>2</v>
      </c>
      <c r="M4" s="26">
        <v>420241.38</v>
      </c>
      <c r="N4" s="26">
        <v>420241.38</v>
      </c>
      <c r="O4" s="26">
        <f t="shared" ref="O4:O17" si="3">L4+N4</f>
        <v>420243.38</v>
      </c>
      <c r="P4" s="26">
        <f t="shared" ref="P4:P7" si="4">J4-O4</f>
        <v>90433.06</v>
      </c>
      <c r="Q4" s="26">
        <v>396340.53</v>
      </c>
      <c r="R4" s="26">
        <v>396340.53</v>
      </c>
      <c r="S4" s="26">
        <v>395382.69</v>
      </c>
      <c r="T4" s="26">
        <v>395382.69</v>
      </c>
      <c r="U4" s="35">
        <v>90435.06</v>
      </c>
      <c r="V4" s="8">
        <f t="shared" ref="V4:V7" si="5">N4-R4</f>
        <v>23900.849999999977</v>
      </c>
      <c r="W4" s="54">
        <f t="shared" ref="W4:W7" si="6">R4-T4</f>
        <v>957.84000000002561</v>
      </c>
    </row>
    <row r="5" spans="1:23" x14ac:dyDescent="0.3">
      <c r="A5" s="46">
        <v>56</v>
      </c>
      <c r="B5" s="18" t="s">
        <v>383</v>
      </c>
      <c r="C5" s="26">
        <v>87812</v>
      </c>
      <c r="D5" s="26">
        <v>-250</v>
      </c>
      <c r="E5" s="26">
        <v>87562</v>
      </c>
      <c r="F5" s="26"/>
      <c r="G5" s="26"/>
      <c r="H5" s="26"/>
      <c r="I5" s="45">
        <f t="shared" si="1"/>
        <v>0</v>
      </c>
      <c r="J5" s="36">
        <f t="shared" si="2"/>
        <v>87562</v>
      </c>
      <c r="K5" s="26">
        <v>0</v>
      </c>
      <c r="L5" s="26">
        <v>0</v>
      </c>
      <c r="M5" s="26">
        <v>77019.75</v>
      </c>
      <c r="N5" s="26">
        <v>77019.75</v>
      </c>
      <c r="O5" s="26">
        <f t="shared" si="3"/>
        <v>77019.75</v>
      </c>
      <c r="P5" s="26">
        <f t="shared" si="4"/>
        <v>10542.25</v>
      </c>
      <c r="Q5" s="26">
        <v>77019.75</v>
      </c>
      <c r="R5" s="26">
        <v>77019.75</v>
      </c>
      <c r="S5" s="26">
        <v>77019.75</v>
      </c>
      <c r="T5" s="26">
        <v>77019.75</v>
      </c>
      <c r="U5" s="35">
        <v>10542.25</v>
      </c>
      <c r="V5" s="8">
        <f t="shared" si="5"/>
        <v>0</v>
      </c>
      <c r="W5" s="54">
        <f t="shared" si="6"/>
        <v>0</v>
      </c>
    </row>
    <row r="6" spans="1:23" x14ac:dyDescent="0.3">
      <c r="A6" s="46">
        <v>57</v>
      </c>
      <c r="B6" s="18" t="s">
        <v>384</v>
      </c>
      <c r="C6" s="26">
        <v>224300</v>
      </c>
      <c r="D6" s="26">
        <v>-444.25</v>
      </c>
      <c r="E6" s="26">
        <v>223855.75</v>
      </c>
      <c r="F6" s="26"/>
      <c r="G6" s="26"/>
      <c r="H6" s="26"/>
      <c r="I6" s="45">
        <f t="shared" si="1"/>
        <v>0</v>
      </c>
      <c r="J6" s="36">
        <f t="shared" si="2"/>
        <v>223855.75</v>
      </c>
      <c r="K6" s="26">
        <v>13725.48</v>
      </c>
      <c r="L6" s="26">
        <v>1</v>
      </c>
      <c r="M6" s="26">
        <v>192813.08</v>
      </c>
      <c r="N6" s="26">
        <v>192813.08</v>
      </c>
      <c r="O6" s="26">
        <f t="shared" si="3"/>
        <v>192814.07999999999</v>
      </c>
      <c r="P6" s="26">
        <f t="shared" si="4"/>
        <v>31041.670000000013</v>
      </c>
      <c r="Q6" s="26">
        <v>192813.08</v>
      </c>
      <c r="R6" s="26">
        <v>192813.08</v>
      </c>
      <c r="S6" s="26">
        <v>192810.58</v>
      </c>
      <c r="T6" s="26">
        <v>192810.58</v>
      </c>
      <c r="U6" s="35">
        <v>31042.67</v>
      </c>
      <c r="V6" s="8">
        <f t="shared" si="5"/>
        <v>0</v>
      </c>
      <c r="W6" s="54">
        <f t="shared" si="6"/>
        <v>2.5</v>
      </c>
    </row>
    <row r="7" spans="1:23" x14ac:dyDescent="0.3">
      <c r="A7" s="46">
        <v>58</v>
      </c>
      <c r="B7" s="18" t="s">
        <v>385</v>
      </c>
      <c r="C7" s="26">
        <v>35000</v>
      </c>
      <c r="D7" s="26">
        <v>0</v>
      </c>
      <c r="E7" s="26">
        <v>35000</v>
      </c>
      <c r="F7" s="26"/>
      <c r="G7" s="26"/>
      <c r="H7" s="26"/>
      <c r="I7" s="45">
        <f t="shared" si="1"/>
        <v>0</v>
      </c>
      <c r="J7" s="36">
        <f t="shared" si="2"/>
        <v>35000</v>
      </c>
      <c r="K7" s="26">
        <v>0</v>
      </c>
      <c r="L7" s="26">
        <v>0</v>
      </c>
      <c r="M7" s="26">
        <v>29823.4</v>
      </c>
      <c r="N7" s="26">
        <v>29823.4</v>
      </c>
      <c r="O7" s="26">
        <f t="shared" si="3"/>
        <v>29823.4</v>
      </c>
      <c r="P7" s="26">
        <f t="shared" si="4"/>
        <v>5176.5999999999985</v>
      </c>
      <c r="Q7" s="26">
        <v>29823.4</v>
      </c>
      <c r="R7" s="26">
        <v>29823.4</v>
      </c>
      <c r="S7" s="26">
        <v>29823.4</v>
      </c>
      <c r="T7" s="26">
        <v>29823.4</v>
      </c>
      <c r="U7" s="35">
        <v>5176.6000000000004</v>
      </c>
      <c r="V7" s="8">
        <f t="shared" si="5"/>
        <v>0</v>
      </c>
      <c r="W7" s="54">
        <f t="shared" si="6"/>
        <v>0</v>
      </c>
    </row>
    <row r="8" spans="1:23" x14ac:dyDescent="0.3">
      <c r="A8" s="52">
        <v>7</v>
      </c>
      <c r="B8" s="48" t="s">
        <v>386</v>
      </c>
      <c r="C8" s="49">
        <f>SUM(C9:C11)</f>
        <v>3952056.6399999997</v>
      </c>
      <c r="D8" s="49">
        <f t="shared" ref="D8:W8" si="7">SUM(D9:D11)</f>
        <v>961803.10000000009</v>
      </c>
      <c r="E8" s="49">
        <f t="shared" si="7"/>
        <v>4913859.74</v>
      </c>
      <c r="F8" s="49">
        <f t="shared" si="7"/>
        <v>0</v>
      </c>
      <c r="G8" s="49">
        <f t="shared" si="7"/>
        <v>0</v>
      </c>
      <c r="H8" s="49">
        <f t="shared" si="7"/>
        <v>0</v>
      </c>
      <c r="I8" s="49">
        <f t="shared" si="7"/>
        <v>0</v>
      </c>
      <c r="J8" s="49">
        <f t="shared" si="7"/>
        <v>4913859.74</v>
      </c>
      <c r="K8" s="49">
        <f t="shared" si="7"/>
        <v>1711171.31</v>
      </c>
      <c r="L8" s="49">
        <f t="shared" si="7"/>
        <v>405</v>
      </c>
      <c r="M8" s="49">
        <f t="shared" si="7"/>
        <v>4329150.5199999996</v>
      </c>
      <c r="N8" s="49">
        <f t="shared" si="7"/>
        <v>4329150.5199999996</v>
      </c>
      <c r="O8" s="49">
        <f t="shared" si="7"/>
        <v>4329555.5199999996</v>
      </c>
      <c r="P8" s="49">
        <f t="shared" si="7"/>
        <v>584304.22</v>
      </c>
      <c r="Q8" s="49">
        <f t="shared" si="7"/>
        <v>4137999.89</v>
      </c>
      <c r="R8" s="49">
        <f t="shared" si="7"/>
        <v>4137999.89</v>
      </c>
      <c r="S8" s="49">
        <f t="shared" si="7"/>
        <v>4106532.83</v>
      </c>
      <c r="T8" s="49">
        <f t="shared" si="7"/>
        <v>4106532.83</v>
      </c>
      <c r="U8" s="61">
        <f t="shared" si="7"/>
        <v>584709.22</v>
      </c>
      <c r="V8" s="51">
        <f t="shared" si="7"/>
        <v>191150.62999999989</v>
      </c>
      <c r="W8" s="51">
        <f t="shared" si="7"/>
        <v>31467.060000000056</v>
      </c>
    </row>
    <row r="9" spans="1:23" x14ac:dyDescent="0.3">
      <c r="A9" s="46">
        <v>71</v>
      </c>
      <c r="B9" s="18" t="s">
        <v>387</v>
      </c>
      <c r="C9" s="26">
        <v>1564756.64</v>
      </c>
      <c r="D9" s="26">
        <v>91286.31</v>
      </c>
      <c r="E9" s="26">
        <v>1656042.95</v>
      </c>
      <c r="F9" s="26"/>
      <c r="G9" s="26"/>
      <c r="H9" s="26"/>
      <c r="I9" s="45">
        <f t="shared" si="1"/>
        <v>0</v>
      </c>
      <c r="J9" s="36">
        <f t="shared" si="2"/>
        <v>1656042.95</v>
      </c>
      <c r="K9" s="26">
        <v>0</v>
      </c>
      <c r="L9" s="26">
        <v>0</v>
      </c>
      <c r="M9" s="26">
        <v>1513993.23</v>
      </c>
      <c r="N9" s="26">
        <v>1513993.23</v>
      </c>
      <c r="O9" s="26">
        <f t="shared" si="3"/>
        <v>1513993.23</v>
      </c>
      <c r="P9" s="26">
        <f t="shared" ref="P9:P11" si="8">J9-O9</f>
        <v>142049.71999999997</v>
      </c>
      <c r="Q9" s="26">
        <v>1513993.23</v>
      </c>
      <c r="R9" s="26">
        <v>1513993.23</v>
      </c>
      <c r="S9" s="26">
        <v>1486480.87</v>
      </c>
      <c r="T9" s="26">
        <v>1486480.87</v>
      </c>
      <c r="U9" s="35">
        <v>142049.72</v>
      </c>
      <c r="V9" s="8">
        <f t="shared" ref="V9:V11" si="9">N9-R9</f>
        <v>0</v>
      </c>
      <c r="W9" s="54">
        <f t="shared" ref="W9:W11" si="10">R9-T9</f>
        <v>27512.35999999987</v>
      </c>
    </row>
    <row r="10" spans="1:23" ht="28.8" x14ac:dyDescent="0.3">
      <c r="A10" s="46">
        <v>73</v>
      </c>
      <c r="B10" s="18" t="s">
        <v>388</v>
      </c>
      <c r="C10" s="26">
        <v>2267300</v>
      </c>
      <c r="D10" s="26">
        <v>990516.79</v>
      </c>
      <c r="E10" s="26">
        <v>3257816.79</v>
      </c>
      <c r="F10" s="26"/>
      <c r="G10" s="26">
        <v>0</v>
      </c>
      <c r="H10" s="26"/>
      <c r="I10" s="45">
        <f t="shared" si="1"/>
        <v>0</v>
      </c>
      <c r="J10" s="36">
        <f>+E10+I10</f>
        <v>3257816.79</v>
      </c>
      <c r="K10" s="26">
        <v>1711171.31</v>
      </c>
      <c r="L10" s="26">
        <v>405</v>
      </c>
      <c r="M10" s="26">
        <v>2815157.29</v>
      </c>
      <c r="N10" s="26">
        <v>2815157.29</v>
      </c>
      <c r="O10" s="26">
        <f t="shared" si="3"/>
        <v>2815562.29</v>
      </c>
      <c r="P10" s="26">
        <f t="shared" si="8"/>
        <v>442254.5</v>
      </c>
      <c r="Q10" s="26">
        <v>2624006.66</v>
      </c>
      <c r="R10" s="26">
        <v>2624006.66</v>
      </c>
      <c r="S10" s="26">
        <v>2620051.96</v>
      </c>
      <c r="T10" s="26">
        <v>2620051.96</v>
      </c>
      <c r="U10" s="35">
        <v>442659.5</v>
      </c>
      <c r="V10" s="8">
        <f t="shared" si="9"/>
        <v>191150.62999999989</v>
      </c>
      <c r="W10" s="54">
        <f t="shared" si="10"/>
        <v>3954.7000000001863</v>
      </c>
    </row>
    <row r="11" spans="1:23" x14ac:dyDescent="0.3">
      <c r="A11" s="46">
        <v>75</v>
      </c>
      <c r="B11" s="18" t="s">
        <v>389</v>
      </c>
      <c r="C11" s="26">
        <v>120000</v>
      </c>
      <c r="D11" s="26">
        <v>-120000</v>
      </c>
      <c r="E11" s="26">
        <v>0</v>
      </c>
      <c r="F11" s="26"/>
      <c r="G11" s="26"/>
      <c r="H11" s="26"/>
      <c r="I11" s="45">
        <f t="shared" si="1"/>
        <v>0</v>
      </c>
      <c r="J11" s="36">
        <f t="shared" si="2"/>
        <v>0</v>
      </c>
      <c r="K11" s="26">
        <v>0</v>
      </c>
      <c r="L11" s="26">
        <v>0</v>
      </c>
      <c r="M11" s="26">
        <v>0</v>
      </c>
      <c r="N11" s="26">
        <v>0</v>
      </c>
      <c r="O11" s="26">
        <f t="shared" si="3"/>
        <v>0</v>
      </c>
      <c r="P11" s="26">
        <f t="shared" si="8"/>
        <v>0</v>
      </c>
      <c r="Q11" s="26">
        <v>0</v>
      </c>
      <c r="R11" s="26">
        <v>0</v>
      </c>
      <c r="S11" s="26">
        <v>0</v>
      </c>
      <c r="T11" s="26">
        <v>0</v>
      </c>
      <c r="U11" s="35">
        <v>0</v>
      </c>
      <c r="V11" s="8">
        <f t="shared" si="9"/>
        <v>0</v>
      </c>
      <c r="W11" s="54">
        <f t="shared" si="10"/>
        <v>0</v>
      </c>
    </row>
    <row r="12" spans="1:23" x14ac:dyDescent="0.3">
      <c r="A12" s="52">
        <v>8</v>
      </c>
      <c r="B12" s="48" t="s">
        <v>390</v>
      </c>
      <c r="C12" s="49">
        <f>C13</f>
        <v>59450</v>
      </c>
      <c r="D12" s="49">
        <f t="shared" ref="D12:W12" si="11">D13</f>
        <v>22950</v>
      </c>
      <c r="E12" s="49">
        <f t="shared" si="11"/>
        <v>82400</v>
      </c>
      <c r="F12" s="49">
        <f t="shared" si="11"/>
        <v>0</v>
      </c>
      <c r="G12" s="49">
        <f t="shared" si="11"/>
        <v>0</v>
      </c>
      <c r="H12" s="49">
        <f t="shared" si="11"/>
        <v>0</v>
      </c>
      <c r="I12" s="49">
        <f t="shared" si="11"/>
        <v>0</v>
      </c>
      <c r="J12" s="49">
        <f t="shared" si="11"/>
        <v>82400</v>
      </c>
      <c r="K12" s="49">
        <f t="shared" si="11"/>
        <v>47687.7</v>
      </c>
      <c r="L12" s="49">
        <f t="shared" si="11"/>
        <v>37261.199999999997</v>
      </c>
      <c r="M12" s="49">
        <f t="shared" si="11"/>
        <v>10426.5</v>
      </c>
      <c r="N12" s="49">
        <f t="shared" si="11"/>
        <v>10426.5</v>
      </c>
      <c r="O12" s="49">
        <f t="shared" si="11"/>
        <v>47687.7</v>
      </c>
      <c r="P12" s="49">
        <f t="shared" si="11"/>
        <v>34712.300000000003</v>
      </c>
      <c r="Q12" s="49">
        <f t="shared" si="11"/>
        <v>10426.5</v>
      </c>
      <c r="R12" s="49">
        <f t="shared" si="11"/>
        <v>10426.5</v>
      </c>
      <c r="S12" s="49">
        <f t="shared" si="11"/>
        <v>10426.5</v>
      </c>
      <c r="T12" s="49">
        <f t="shared" si="11"/>
        <v>10426.5</v>
      </c>
      <c r="U12" s="61">
        <f t="shared" si="11"/>
        <v>71973.5</v>
      </c>
      <c r="V12" s="51">
        <f t="shared" si="11"/>
        <v>0</v>
      </c>
      <c r="W12" s="51">
        <f t="shared" si="11"/>
        <v>0</v>
      </c>
    </row>
    <row r="13" spans="1:23" x14ac:dyDescent="0.3">
      <c r="A13" s="46">
        <v>84</v>
      </c>
      <c r="B13" s="18" t="s">
        <v>391</v>
      </c>
      <c r="C13" s="26">
        <v>59450</v>
      </c>
      <c r="D13" s="26">
        <v>22950</v>
      </c>
      <c r="E13" s="26">
        <v>82400</v>
      </c>
      <c r="F13" s="26"/>
      <c r="G13" s="26"/>
      <c r="H13" s="26"/>
      <c r="I13" s="45">
        <f t="shared" si="1"/>
        <v>0</v>
      </c>
      <c r="J13" s="36">
        <f t="shared" si="2"/>
        <v>82400</v>
      </c>
      <c r="K13" s="26">
        <v>47687.7</v>
      </c>
      <c r="L13" s="26">
        <v>37261.199999999997</v>
      </c>
      <c r="M13" s="26">
        <v>10426.5</v>
      </c>
      <c r="N13" s="26">
        <v>10426.5</v>
      </c>
      <c r="O13" s="26">
        <f t="shared" si="3"/>
        <v>47687.7</v>
      </c>
      <c r="P13" s="26">
        <f>J13-O13</f>
        <v>34712.300000000003</v>
      </c>
      <c r="Q13" s="26">
        <v>10426.5</v>
      </c>
      <c r="R13" s="26">
        <v>10426.5</v>
      </c>
      <c r="S13" s="26">
        <v>10426.5</v>
      </c>
      <c r="T13" s="26">
        <v>10426.5</v>
      </c>
      <c r="U13" s="35">
        <v>71973.5</v>
      </c>
      <c r="V13" s="8">
        <f>N13-R13</f>
        <v>0</v>
      </c>
      <c r="W13" s="54">
        <f>R13-T13</f>
        <v>0</v>
      </c>
    </row>
    <row r="14" spans="1:23" x14ac:dyDescent="0.3">
      <c r="A14" s="52">
        <v>9</v>
      </c>
      <c r="B14" s="48" t="s">
        <v>392</v>
      </c>
      <c r="C14" s="49">
        <f>SUM(C15:C17)</f>
        <v>232482.54</v>
      </c>
      <c r="D14" s="49">
        <f t="shared" ref="D14:W14" si="12">SUM(D15:D17)</f>
        <v>169384.71000000002</v>
      </c>
      <c r="E14" s="49">
        <f t="shared" si="12"/>
        <v>401867.25000000006</v>
      </c>
      <c r="F14" s="49">
        <f t="shared" si="12"/>
        <v>0</v>
      </c>
      <c r="G14" s="49">
        <f t="shared" si="12"/>
        <v>0</v>
      </c>
      <c r="H14" s="49">
        <f t="shared" si="12"/>
        <v>0</v>
      </c>
      <c r="I14" s="49">
        <f t="shared" si="12"/>
        <v>0</v>
      </c>
      <c r="J14" s="49">
        <f t="shared" si="12"/>
        <v>401867.25000000006</v>
      </c>
      <c r="K14" s="49">
        <f t="shared" si="12"/>
        <v>0</v>
      </c>
      <c r="L14" s="49">
        <f t="shared" si="12"/>
        <v>0</v>
      </c>
      <c r="M14" s="49">
        <f t="shared" si="12"/>
        <v>361665.83</v>
      </c>
      <c r="N14" s="49">
        <f t="shared" si="12"/>
        <v>361665.83</v>
      </c>
      <c r="O14" s="49">
        <f t="shared" si="12"/>
        <v>361665.83</v>
      </c>
      <c r="P14" s="49">
        <f t="shared" si="12"/>
        <v>40201.420000000006</v>
      </c>
      <c r="Q14" s="49">
        <f t="shared" si="12"/>
        <v>361665.83</v>
      </c>
      <c r="R14" s="49">
        <f t="shared" si="12"/>
        <v>361665.83</v>
      </c>
      <c r="S14" s="49">
        <f t="shared" si="12"/>
        <v>361665.83</v>
      </c>
      <c r="T14" s="49">
        <f t="shared" si="12"/>
        <v>361665.83</v>
      </c>
      <c r="U14" s="61">
        <f t="shared" si="12"/>
        <v>40201.420000000006</v>
      </c>
      <c r="V14" s="51">
        <f t="shared" si="12"/>
        <v>0</v>
      </c>
      <c r="W14" s="51">
        <f t="shared" si="12"/>
        <v>0</v>
      </c>
    </row>
    <row r="15" spans="1:23" x14ac:dyDescent="0.3">
      <c r="A15" s="46">
        <v>96</v>
      </c>
      <c r="B15" s="18" t="s">
        <v>393</v>
      </c>
      <c r="C15" s="26">
        <v>170638</v>
      </c>
      <c r="D15" s="26">
        <v>16122.82</v>
      </c>
      <c r="E15" s="26">
        <v>186760.82</v>
      </c>
      <c r="F15" s="26"/>
      <c r="G15" s="26"/>
      <c r="H15" s="26"/>
      <c r="I15" s="45">
        <f t="shared" si="1"/>
        <v>0</v>
      </c>
      <c r="J15" s="36">
        <f t="shared" si="2"/>
        <v>186760.82</v>
      </c>
      <c r="K15" s="26">
        <v>0</v>
      </c>
      <c r="L15" s="26">
        <v>0</v>
      </c>
      <c r="M15" s="26">
        <v>149644.63</v>
      </c>
      <c r="N15" s="26">
        <v>149644.63</v>
      </c>
      <c r="O15" s="26">
        <f t="shared" si="3"/>
        <v>149644.63</v>
      </c>
      <c r="P15" s="26">
        <f t="shared" ref="P15:P17" si="13">J15-O15</f>
        <v>37116.19</v>
      </c>
      <c r="Q15" s="26">
        <v>149644.63</v>
      </c>
      <c r="R15" s="26">
        <v>149644.63</v>
      </c>
      <c r="S15" s="26">
        <v>149644.63</v>
      </c>
      <c r="T15" s="26">
        <v>149644.63</v>
      </c>
      <c r="U15" s="35">
        <v>37116.19</v>
      </c>
      <c r="V15" s="8">
        <f t="shared" ref="V15:V17" si="14">N15-R15</f>
        <v>0</v>
      </c>
      <c r="W15" s="54">
        <f t="shared" ref="W15:W17" si="15">R15-T15</f>
        <v>0</v>
      </c>
    </row>
    <row r="16" spans="1:23" x14ac:dyDescent="0.3">
      <c r="A16" s="46">
        <v>97</v>
      </c>
      <c r="B16" s="18" t="s">
        <v>394</v>
      </c>
      <c r="C16" s="26">
        <v>60000</v>
      </c>
      <c r="D16" s="26">
        <v>145942.1</v>
      </c>
      <c r="E16" s="26">
        <v>205942.1</v>
      </c>
      <c r="F16" s="26"/>
      <c r="G16" s="26"/>
      <c r="H16" s="26"/>
      <c r="I16" s="45">
        <f t="shared" si="1"/>
        <v>0</v>
      </c>
      <c r="J16" s="36">
        <f t="shared" si="2"/>
        <v>205942.1</v>
      </c>
      <c r="K16" s="26">
        <v>0</v>
      </c>
      <c r="L16" s="26">
        <v>0</v>
      </c>
      <c r="M16" s="26">
        <v>203408.94</v>
      </c>
      <c r="N16" s="26">
        <v>203408.94</v>
      </c>
      <c r="O16" s="26">
        <f t="shared" si="3"/>
        <v>203408.94</v>
      </c>
      <c r="P16" s="26">
        <f t="shared" si="13"/>
        <v>2533.1600000000035</v>
      </c>
      <c r="Q16" s="26">
        <v>203408.94</v>
      </c>
      <c r="R16" s="26">
        <v>203408.94</v>
      </c>
      <c r="S16" s="26">
        <v>203408.94</v>
      </c>
      <c r="T16" s="26">
        <v>203408.94</v>
      </c>
      <c r="U16" s="35">
        <v>2533.16</v>
      </c>
      <c r="V16" s="8">
        <f t="shared" si="14"/>
        <v>0</v>
      </c>
      <c r="W16" s="54">
        <f t="shared" si="15"/>
        <v>0</v>
      </c>
    </row>
    <row r="17" spans="1:23" ht="28.8" x14ac:dyDescent="0.3">
      <c r="A17" s="46">
        <v>99</v>
      </c>
      <c r="B17" s="18" t="s">
        <v>183</v>
      </c>
      <c r="C17" s="26">
        <v>1844.54</v>
      </c>
      <c r="D17" s="26">
        <v>7319.79</v>
      </c>
      <c r="E17" s="26">
        <v>9164.33</v>
      </c>
      <c r="F17" s="26"/>
      <c r="G17" s="26"/>
      <c r="H17" s="26"/>
      <c r="I17" s="45">
        <f t="shared" si="1"/>
        <v>0</v>
      </c>
      <c r="J17" s="36">
        <f t="shared" si="2"/>
        <v>9164.33</v>
      </c>
      <c r="K17" s="26">
        <v>0</v>
      </c>
      <c r="L17" s="26">
        <v>0</v>
      </c>
      <c r="M17" s="26">
        <v>8612.26</v>
      </c>
      <c r="N17" s="26">
        <v>8612.26</v>
      </c>
      <c r="O17" s="26">
        <f t="shared" si="3"/>
        <v>8612.26</v>
      </c>
      <c r="P17" s="26">
        <f t="shared" si="13"/>
        <v>552.06999999999971</v>
      </c>
      <c r="Q17" s="26">
        <v>8612.26</v>
      </c>
      <c r="R17" s="26">
        <v>8612.26</v>
      </c>
      <c r="S17" s="26">
        <v>8612.26</v>
      </c>
      <c r="T17" s="26">
        <v>8612.26</v>
      </c>
      <c r="U17" s="35">
        <v>552.07000000000005</v>
      </c>
      <c r="V17" s="8">
        <f t="shared" si="14"/>
        <v>0</v>
      </c>
      <c r="W17" s="54">
        <f t="shared" si="15"/>
        <v>0</v>
      </c>
    </row>
    <row r="18" spans="1:23" x14ac:dyDescent="0.3">
      <c r="A18" s="53"/>
      <c r="B18" s="53" t="s">
        <v>378</v>
      </c>
      <c r="C18" s="50">
        <f>+C2+C8+C12+C14</f>
        <v>6850000</v>
      </c>
      <c r="D18" s="50">
        <f t="shared" ref="D18:U18" si="16">+D2+D8+D12+D14</f>
        <v>1145120</v>
      </c>
      <c r="E18" s="50">
        <f t="shared" si="16"/>
        <v>7995120</v>
      </c>
      <c r="F18" s="50">
        <f t="shared" si="16"/>
        <v>0</v>
      </c>
      <c r="G18" s="50">
        <f t="shared" si="16"/>
        <v>0</v>
      </c>
      <c r="H18" s="50">
        <f t="shared" si="16"/>
        <v>0</v>
      </c>
      <c r="I18" s="50">
        <f t="shared" si="16"/>
        <v>0</v>
      </c>
      <c r="J18" s="50">
        <f t="shared" si="16"/>
        <v>7995120</v>
      </c>
      <c r="K18" s="50">
        <f t="shared" si="16"/>
        <v>2192794.62</v>
      </c>
      <c r="L18" s="90">
        <f t="shared" si="16"/>
        <v>37669.199999999997</v>
      </c>
      <c r="M18" s="50">
        <f t="shared" si="16"/>
        <v>6964350.8899999997</v>
      </c>
      <c r="N18" s="50">
        <f t="shared" si="16"/>
        <v>6964350.8899999997</v>
      </c>
      <c r="O18" s="50">
        <f t="shared" si="16"/>
        <v>7002020.0899999999</v>
      </c>
      <c r="P18" s="90">
        <f t="shared" si="16"/>
        <v>993099.91000000015</v>
      </c>
      <c r="Q18" s="50">
        <f t="shared" si="16"/>
        <v>6749299.4100000001</v>
      </c>
      <c r="R18" s="50">
        <f t="shared" si="16"/>
        <v>6749299.4100000001</v>
      </c>
      <c r="S18" s="50">
        <f t="shared" si="16"/>
        <v>6686656.54</v>
      </c>
      <c r="T18" s="50">
        <f t="shared" si="16"/>
        <v>6686656.54</v>
      </c>
      <c r="U18" s="91">
        <f t="shared" si="16"/>
        <v>1030769.11</v>
      </c>
      <c r="V18" s="93">
        <f>+V2+V8+V12+V14</f>
        <v>215051.47999999986</v>
      </c>
      <c r="W18" s="93">
        <f>+W2+W8+W12+W14</f>
        <v>62642.870000000054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CEDULA DE GASTOS 2024</vt:lpstr>
      <vt:lpstr>Liq. Gastos (Nivel 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lmoreira</dc:creator>
  <cp:lastModifiedBy>lmoreira</cp:lastModifiedBy>
  <cp:lastPrinted>2025-01-21T19:50:55Z</cp:lastPrinted>
  <dcterms:created xsi:type="dcterms:W3CDTF">2024-03-05T15:27:00Z</dcterms:created>
  <dcterms:modified xsi:type="dcterms:W3CDTF">2025-02-12T21:17:52Z</dcterms:modified>
</cp:coreProperties>
</file>